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V:\PARTAGE\ENQUETE-ECOLES\SANTE\Santé 2023\Préparation data.drees\9-Ceux diffusés\Années passées - MAJ\"/>
    </mc:Choice>
  </mc:AlternateContent>
  <xr:revisionPtr revIDLastSave="0" documentId="13_ncr:1_{FFA3DA88-877D-45F8-A133-2E10772497DA}" xr6:coauthVersionLast="47" xr6:coauthVersionMax="47" xr10:uidLastSave="{00000000-0000-0000-0000-000000000000}"/>
  <bookViews>
    <workbookView xWindow="-120" yWindow="-120" windowWidth="25440" windowHeight="15390" tabRatio="775" xr2:uid="{00000000-000D-0000-FFFF-FFFF00000000}"/>
  </bookViews>
  <sheets>
    <sheet name="Sommaire" sheetId="80" r:id="rId1"/>
    <sheet name="Descriptif des formations" sheetId="81" r:id="rId2"/>
    <sheet name="Base" sheetId="1" r:id="rId3"/>
    <sheet name="Amb" sheetId="5" r:id="rId4"/>
    <sheet name="AidS" sheetId="25" r:id="rId5"/>
    <sheet name="AuxPuer" sheetId="45" r:id="rId6"/>
    <sheet name="TecLM" sheetId="21" r:id="rId7"/>
    <sheet name="PrepPH" sheetId="49" r:id="rId8"/>
    <sheet name="PsyMot" sheetId="41" r:id="rId9"/>
    <sheet name="ManERM" sheetId="33" r:id="rId10"/>
    <sheet name="PedP" sheetId="29" r:id="rId11"/>
    <sheet name="Ergo" sheetId="37" r:id="rId12"/>
    <sheet name="IDE" sheetId="9" r:id="rId13"/>
    <sheet name="MassK" sheetId="17" r:id="rId14"/>
    <sheet name="SagF" sheetId="13" r:id="rId15"/>
    <sheet name="Spe" sheetId="53" r:id="rId16"/>
    <sheet name="Puer" sheetId="56" r:id="rId17"/>
    <sheet name="InfAnes" sheetId="59" r:id="rId18"/>
    <sheet name="InfBloc" sheetId="62" r:id="rId19"/>
    <sheet name="CadreS" sheetId="65" r:id="rId20"/>
    <sheet name="VAEdeas" sheetId="82" r:id="rId21"/>
    <sheet name="VAEdeap" sheetId="83" r:id="rId22"/>
    <sheet name="VAEdpph" sheetId="84" r:id="rId23"/>
    <sheet name="VAEdeergo" sheetId="85" r:id="rId24"/>
    <sheet name="VAEibod" sheetId="86" r:id="rId25"/>
    <sheet name="nbCentres" sheetId="72" r:id="rId26"/>
    <sheet name="Inscrits1ere" sheetId="73" r:id="rId27"/>
    <sheet name="InscritsTot" sheetId="74" r:id="rId28"/>
    <sheet name="PlacesFin" sheetId="94" r:id="rId29"/>
    <sheet name="Diplomés" sheetId="75" r:id="rId30"/>
    <sheet name="propFemme" sheetId="76" r:id="rId31"/>
  </sheets>
  <definedNames>
    <definedName name="Z_4BF6A69F_C29D_460A_9E84_5045F8F80EEB_.wvu.Cols" localSheetId="21" hidden="1">VAEdeap!$A:$B</definedName>
    <definedName name="Z_4BF6A69F_C29D_460A_9E84_5045F8F80EEB_.wvu.Cols" localSheetId="20" hidden="1">VAEdeas!$A:$B</definedName>
    <definedName name="Z_4BF6A69F_C29D_460A_9E84_5045F8F80EEB_.wvu.Cols" localSheetId="23" hidden="1">VAEdeergo!$A:$B</definedName>
    <definedName name="Z_4BF6A69F_C29D_460A_9E84_5045F8F80EEB_.wvu.Cols" localSheetId="22" hidden="1">VAEdpph!$A:$B</definedName>
    <definedName name="Z_4BF6A69F_C29D_460A_9E84_5045F8F80EEB_.wvu.Cols" localSheetId="24" hidden="1">VAEibod!$A:$B</definedName>
    <definedName name="Z_4BF6A69F_C29D_460A_9E84_5045F8F80EEB_.wvu.PrintArea" localSheetId="4" hidden="1">AidS!$A$1:$I$38</definedName>
    <definedName name="Z_4BF6A69F_C29D_460A_9E84_5045F8F80EEB_.wvu.PrintArea" localSheetId="3" hidden="1">Amb!$A$1:$I$39</definedName>
    <definedName name="Z_4BF6A69F_C29D_460A_9E84_5045F8F80EEB_.wvu.PrintArea" localSheetId="5" hidden="1">AuxPuer!$A$1:$I$37</definedName>
    <definedName name="Z_4BF6A69F_C29D_460A_9E84_5045F8F80EEB_.wvu.PrintArea" localSheetId="2" hidden="1">Base!$A$1:$I$53</definedName>
    <definedName name="Z_4BF6A69F_C29D_460A_9E84_5045F8F80EEB_.wvu.PrintArea" localSheetId="19" hidden="1">CadreS!$A$1:$I$40</definedName>
    <definedName name="Z_4BF6A69F_C29D_460A_9E84_5045F8F80EEB_.wvu.PrintArea" localSheetId="29" hidden="1">Diplomés!#REF!</definedName>
    <definedName name="Z_4BF6A69F_C29D_460A_9E84_5045F8F80EEB_.wvu.PrintArea" localSheetId="11" hidden="1">Ergo!$A$1:$I$47</definedName>
    <definedName name="Z_4BF6A69F_C29D_460A_9E84_5045F8F80EEB_.wvu.PrintArea" localSheetId="12" hidden="1">IDE!$A$1:$I$46</definedName>
    <definedName name="Z_4BF6A69F_C29D_460A_9E84_5045F8F80EEB_.wvu.PrintArea" localSheetId="18" hidden="1">InfBloc!$A$1:$I$43</definedName>
    <definedName name="Z_4BF6A69F_C29D_460A_9E84_5045F8F80EEB_.wvu.PrintArea" localSheetId="26" hidden="1">Inscrits1ere!$A$1:$R$3</definedName>
    <definedName name="Z_4BF6A69F_C29D_460A_9E84_5045F8F80EEB_.wvu.PrintArea" localSheetId="9" hidden="1">ManERM!$A$1:$I$43</definedName>
    <definedName name="Z_4BF6A69F_C29D_460A_9E84_5045F8F80EEB_.wvu.PrintArea" localSheetId="13" hidden="1">MassK!$A$1:$I$51</definedName>
    <definedName name="Z_4BF6A69F_C29D_460A_9E84_5045F8F80EEB_.wvu.PrintArea" localSheetId="25" hidden="1">nbCentres!$A$1:$R$3</definedName>
    <definedName name="Z_4BF6A69F_C29D_460A_9E84_5045F8F80EEB_.wvu.PrintArea" localSheetId="10" hidden="1">PedP!$A$1:$I$46</definedName>
    <definedName name="Z_4BF6A69F_C29D_460A_9E84_5045F8F80EEB_.wvu.PrintArea" localSheetId="7" hidden="1">PrepPH!$A$1:$I$37</definedName>
    <definedName name="Z_4BF6A69F_C29D_460A_9E84_5045F8F80EEB_.wvu.PrintArea" localSheetId="30" hidden="1">propFemme!#REF!</definedName>
    <definedName name="Z_4BF6A69F_C29D_460A_9E84_5045F8F80EEB_.wvu.PrintArea" localSheetId="8" hidden="1">PsyMot!$A$1:$I$43</definedName>
    <definedName name="Z_4BF6A69F_C29D_460A_9E84_5045F8F80EEB_.wvu.PrintArea" localSheetId="16" hidden="1">Puer!$A$1:$I$40</definedName>
    <definedName name="Z_4BF6A69F_C29D_460A_9E84_5045F8F80EEB_.wvu.PrintArea" localSheetId="14" hidden="1">SagF!$A$1:$I$50</definedName>
    <definedName name="Z_4BF6A69F_C29D_460A_9E84_5045F8F80EEB_.wvu.PrintArea" localSheetId="15" hidden="1">Spe!$A$1:$I$46</definedName>
    <definedName name="Z_4BF6A69F_C29D_460A_9E84_5045F8F80EEB_.wvu.PrintArea" localSheetId="6" hidden="1">TecLM!$A$1:$I$43</definedName>
    <definedName name="_xlnm.Print_Area" localSheetId="4">AidS!$A$1:$I$38</definedName>
    <definedName name="_xlnm.Print_Area" localSheetId="3">Amb!$A$1:$I$39</definedName>
    <definedName name="_xlnm.Print_Area" localSheetId="5">AuxPuer!$A$1:$I$37</definedName>
    <definedName name="_xlnm.Print_Area" localSheetId="2">Base!$A$1:$I$53</definedName>
    <definedName name="_xlnm.Print_Area" localSheetId="19">CadreS!$A$1:$I$40</definedName>
    <definedName name="_xlnm.Print_Area" localSheetId="1">'Descriptif des formations'!$A$1:$F$24</definedName>
    <definedName name="_xlnm.Print_Area" localSheetId="29">Diplomés!#REF!</definedName>
    <definedName name="_xlnm.Print_Area" localSheetId="11">Ergo!$A$1:$I$47</definedName>
    <definedName name="_xlnm.Print_Area" localSheetId="12">IDE!$A$1:$I$46</definedName>
    <definedName name="_xlnm.Print_Area" localSheetId="18">InfBloc!$A$1:$I$43</definedName>
    <definedName name="_xlnm.Print_Area" localSheetId="26">Inscrits1ere!$A$1:$R$3</definedName>
    <definedName name="_xlnm.Print_Area" localSheetId="9">ManERM!$A$1:$I$43</definedName>
    <definedName name="_xlnm.Print_Area" localSheetId="13">MassK!$A$1:$I$51</definedName>
    <definedName name="_xlnm.Print_Area" localSheetId="25">nbCentres!$A$1:$R$3</definedName>
    <definedName name="_xlnm.Print_Area" localSheetId="10">PedP!$A$1:$I$46</definedName>
    <definedName name="_xlnm.Print_Area" localSheetId="7">PrepPH!$A$1:$I$37</definedName>
    <definedName name="_xlnm.Print_Area" localSheetId="30">propFemme!#REF!</definedName>
    <definedName name="_xlnm.Print_Area" localSheetId="8">PsyMot!$A$1:$I$43</definedName>
    <definedName name="_xlnm.Print_Area" localSheetId="16">Puer!$A$1:$I$40</definedName>
    <definedName name="_xlnm.Print_Area" localSheetId="14">SagF!$A$1:$I$50</definedName>
    <definedName name="_xlnm.Print_Area" localSheetId="0">Sommaire!$B$1:$K$13</definedName>
    <definedName name="_xlnm.Print_Area" localSheetId="15">Spe!$A$1:$I$46</definedName>
    <definedName name="_xlnm.Print_Area" localSheetId="6">TecLM!$A$1:$I$43</definedName>
  </definedNames>
  <calcPr calcId="191029"/>
  <customWorkbookViews>
    <customWorkbookView name="CROGUENNEC, Yannick (DREES/OSAM/BPS) - Affichage personnalisé" guid="{4BF6A69F-C29D-460A-9E84-5045F8F80EEB}" mergeInterval="0" personalView="1" maximized="1" windowWidth="1676" windowHeight="825" tabRatio="829" activeSheetId="4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5" l="1"/>
  <c r="F55" i="45"/>
  <c r="E55" i="45"/>
  <c r="F19" i="86" l="1"/>
  <c r="F18" i="86"/>
  <c r="F10" i="86"/>
  <c r="G23" i="86"/>
  <c r="E23" i="86"/>
  <c r="G23" i="84"/>
  <c r="F19" i="84"/>
  <c r="F18" i="84"/>
  <c r="F23" i="84" s="1"/>
  <c r="E23" i="84"/>
  <c r="E18" i="84"/>
  <c r="G20" i="83"/>
  <c r="G19" i="83"/>
  <c r="G18" i="83"/>
  <c r="G17" i="83"/>
  <c r="G12" i="83"/>
  <c r="G11" i="83"/>
  <c r="G10" i="83"/>
  <c r="G7" i="83"/>
  <c r="G6" i="83"/>
  <c r="G5" i="83"/>
  <c r="F20" i="83"/>
  <c r="F19" i="83"/>
  <c r="F18" i="83"/>
  <c r="F17" i="83"/>
  <c r="F11" i="83"/>
  <c r="F10" i="83"/>
  <c r="F6" i="83"/>
  <c r="F5" i="83"/>
  <c r="E11" i="83"/>
  <c r="E19" i="83"/>
  <c r="E18" i="83"/>
  <c r="E17" i="83"/>
  <c r="E10" i="83"/>
  <c r="E6" i="83"/>
  <c r="E5" i="83"/>
  <c r="G19" i="82"/>
  <c r="G18" i="82"/>
  <c r="G17" i="82"/>
  <c r="G11" i="82"/>
  <c r="G10" i="82"/>
  <c r="G7" i="82"/>
  <c r="G6" i="82"/>
  <c r="G5" i="82"/>
  <c r="F19" i="82"/>
  <c r="F18" i="82"/>
  <c r="F17" i="82"/>
  <c r="F11" i="82"/>
  <c r="F10" i="82"/>
  <c r="F6" i="82"/>
  <c r="F5" i="82"/>
  <c r="E19" i="82"/>
  <c r="E18" i="82"/>
  <c r="E17" i="82"/>
  <c r="E11" i="82"/>
  <c r="E10" i="82"/>
  <c r="E6" i="82"/>
  <c r="E5" i="82"/>
  <c r="E23" i="82" l="1"/>
  <c r="G23" i="82"/>
  <c r="F23" i="83"/>
  <c r="F23" i="82"/>
  <c r="G23" i="83"/>
  <c r="E23" i="83"/>
  <c r="F23" i="86"/>
  <c r="R5" i="75" l="1"/>
  <c r="R6" i="75"/>
  <c r="R7" i="75"/>
  <c r="R8" i="75"/>
  <c r="R9" i="75"/>
  <c r="R10" i="75"/>
  <c r="R11" i="75"/>
  <c r="R12" i="75"/>
  <c r="R13" i="75"/>
  <c r="R14" i="75"/>
  <c r="R15" i="75"/>
  <c r="R16" i="75"/>
  <c r="R17" i="75"/>
  <c r="R18" i="75"/>
  <c r="R19" i="75"/>
  <c r="R20" i="75"/>
  <c r="R4" i="75"/>
  <c r="R6" i="74"/>
  <c r="R7" i="74"/>
  <c r="R8" i="74"/>
  <c r="R9" i="74"/>
  <c r="R10" i="74"/>
  <c r="R11" i="74"/>
  <c r="R12" i="74"/>
  <c r="R13" i="74"/>
  <c r="R14" i="74"/>
  <c r="R15" i="74"/>
  <c r="R16" i="74"/>
  <c r="R17" i="74"/>
  <c r="R18" i="74"/>
  <c r="R19" i="74"/>
  <c r="R20" i="74"/>
  <c r="R21" i="74"/>
  <c r="R5" i="74"/>
  <c r="R6" i="73"/>
  <c r="R7" i="73"/>
  <c r="R8" i="73"/>
  <c r="R9" i="73"/>
  <c r="R10" i="73"/>
  <c r="R11" i="73"/>
  <c r="R12" i="73"/>
  <c r="R13" i="73"/>
  <c r="R14" i="73"/>
  <c r="R15" i="73"/>
  <c r="R16" i="73"/>
  <c r="R17" i="73"/>
  <c r="R18" i="73"/>
  <c r="R19" i="73"/>
  <c r="R20" i="73"/>
  <c r="R21" i="73"/>
  <c r="R5" i="73"/>
  <c r="R6" i="72"/>
  <c r="R7" i="72"/>
  <c r="R8" i="72"/>
  <c r="R9" i="72"/>
  <c r="R10" i="72"/>
  <c r="R11" i="72"/>
  <c r="R12" i="72"/>
  <c r="R13" i="72"/>
  <c r="R14" i="72"/>
  <c r="R15" i="72"/>
  <c r="R16" i="72"/>
  <c r="R17" i="72"/>
  <c r="R18" i="72"/>
  <c r="R19" i="72"/>
  <c r="R20" i="72"/>
  <c r="R21" i="72"/>
  <c r="R5" i="72"/>
  <c r="H10" i="65"/>
  <c r="G10" i="65"/>
  <c r="F10" i="65"/>
  <c r="E10" i="65"/>
  <c r="E13" i="53"/>
  <c r="F13" i="53"/>
  <c r="G13" i="53"/>
  <c r="H13" i="53"/>
  <c r="E33" i="21"/>
  <c r="G13" i="65" l="1"/>
  <c r="G16" i="59"/>
  <c r="G13" i="56"/>
  <c r="G23" i="13"/>
  <c r="G19" i="33" l="1"/>
  <c r="G19" i="21"/>
  <c r="G19" i="1" l="1"/>
  <c r="F10" i="56" l="1"/>
  <c r="G10" i="56"/>
  <c r="H10" i="56"/>
  <c r="E10" i="56"/>
  <c r="F10" i="49"/>
  <c r="G10" i="49"/>
  <c r="H10" i="49"/>
  <c r="E10" i="49"/>
  <c r="F10" i="45"/>
  <c r="G10" i="45"/>
  <c r="H10" i="45"/>
  <c r="E10" i="45"/>
  <c r="F13" i="62" l="1"/>
  <c r="H13" i="59"/>
  <c r="E13" i="59"/>
  <c r="F13" i="59"/>
  <c r="G13" i="59"/>
  <c r="F16" i="41"/>
  <c r="H16" i="41"/>
  <c r="H13" i="62"/>
  <c r="E13" i="62"/>
  <c r="G13" i="62"/>
  <c r="E16" i="41"/>
  <c r="G16" i="41"/>
  <c r="F10" i="25"/>
  <c r="G10" i="25"/>
  <c r="H10" i="25"/>
  <c r="E10" i="25"/>
  <c r="F19" i="17" l="1"/>
  <c r="G19" i="17"/>
  <c r="G16" i="29"/>
  <c r="G16" i="33"/>
  <c r="F16" i="33"/>
  <c r="E19" i="17"/>
  <c r="H19" i="17"/>
  <c r="E16" i="33"/>
  <c r="H16" i="33"/>
  <c r="G16" i="37"/>
  <c r="H16" i="29"/>
  <c r="E16" i="29"/>
  <c r="F16" i="21"/>
  <c r="H16" i="37"/>
  <c r="F16" i="29"/>
  <c r="E16" i="21"/>
  <c r="G16" i="21"/>
  <c r="E16" i="37"/>
  <c r="H16" i="21"/>
  <c r="F16" i="37"/>
  <c r="F10" i="5"/>
  <c r="G10" i="5"/>
  <c r="H10" i="5"/>
  <c r="E10" i="5"/>
  <c r="H19" i="1"/>
  <c r="E16" i="9" l="1"/>
  <c r="E19" i="1"/>
  <c r="F19" i="1"/>
  <c r="F16" i="9"/>
  <c r="G16" i="9"/>
  <c r="H16" i="9"/>
  <c r="F43" i="25" l="1"/>
  <c r="G14" i="65" l="1"/>
  <c r="F42" i="65"/>
  <c r="F45" i="62"/>
  <c r="G17" i="59"/>
  <c r="F45" i="59"/>
  <c r="G14" i="56"/>
  <c r="F42" i="56"/>
  <c r="F45" i="53"/>
  <c r="F42" i="49"/>
  <c r="F42" i="45"/>
  <c r="F48" i="41"/>
  <c r="F49" i="37"/>
  <c r="G20" i="33"/>
  <c r="F48" i="33"/>
  <c r="F48" i="29"/>
  <c r="G20" i="21"/>
  <c r="G31" i="21"/>
  <c r="G32" i="21"/>
  <c r="F33" i="21"/>
  <c r="G34" i="21"/>
  <c r="G35" i="21"/>
  <c r="E36" i="21"/>
  <c r="F36" i="21"/>
  <c r="F48" i="21"/>
  <c r="F53" i="17"/>
  <c r="H19" i="13"/>
  <c r="G24" i="13"/>
  <c r="F52" i="13"/>
  <c r="F48" i="9"/>
  <c r="F42" i="5"/>
  <c r="F51" i="1"/>
  <c r="G19" i="13" l="1"/>
  <c r="G33" i="21"/>
  <c r="G36" i="21"/>
  <c r="F19" i="13"/>
  <c r="E19" i="13"/>
</calcChain>
</file>

<file path=xl/sharedStrings.xml><?xml version="1.0" encoding="utf-8"?>
<sst xmlns="http://schemas.openxmlformats.org/spreadsheetml/2006/main" count="1872" uniqueCount="256">
  <si>
    <t>* Les formations de base regroupent 12 formations : ambulanciers, infirmiers, sages femmes, masseurs kinesithérapeutes, techniciens de laboratoire médicale, aides soignants, pédicures podologues, manipulateurs d'électro-radiologie médicale, ergothérapeutes, psychomotriciens, auxiliaires de puéricultrice et préparateurs en pharmacie hospitalière</t>
  </si>
  <si>
    <t>Nombre de diplômés DEAS (équivalence)</t>
  </si>
  <si>
    <t>REUNION-MAYOTTE</t>
  </si>
  <si>
    <t>PAYS DE LA LOIRE</t>
  </si>
  <si>
    <t>FRANCE METROPOLITAINE</t>
  </si>
  <si>
    <t>ANTILLES-GUYANE</t>
  </si>
  <si>
    <t>FRANCE ENTIERE</t>
  </si>
  <si>
    <t>...</t>
  </si>
  <si>
    <t>Ergothérapeutes</t>
  </si>
  <si>
    <t>Aides-soignants</t>
  </si>
  <si>
    <t>Ambulanciers</t>
  </si>
  <si>
    <t>Aux. de puéric.</t>
  </si>
  <si>
    <t>Cadres de santé</t>
  </si>
  <si>
    <t>Inf. Anesth</t>
  </si>
  <si>
    <t>Inf. Bloc opé.</t>
  </si>
  <si>
    <t>Inf. Puéric.</t>
  </si>
  <si>
    <t>Infirmiers DE</t>
  </si>
  <si>
    <t>Manip. E.R.M.</t>
  </si>
  <si>
    <t>Masseurs Kinési.</t>
  </si>
  <si>
    <t>Prépa. Pharm. Hospi.</t>
  </si>
  <si>
    <t>Psychomotriciens</t>
  </si>
  <si>
    <t>Pédicures pod.</t>
  </si>
  <si>
    <t>Sages-femmes</t>
  </si>
  <si>
    <t>Techn. en analyse bioméd.</t>
  </si>
  <si>
    <t>BRETAGNE</t>
  </si>
  <si>
    <t>CORSE</t>
  </si>
  <si>
    <t>ILE-DE-FRANCE</t>
  </si>
  <si>
    <t xml:space="preserve"> </t>
  </si>
  <si>
    <t>Dont allègement de scolarité</t>
  </si>
  <si>
    <t>VAE partielle</t>
  </si>
  <si>
    <t>Hors VAE partielle</t>
  </si>
  <si>
    <t>Nombre de candidats ayant passé les épreuves de sélection ou déposé un dossier*</t>
  </si>
  <si>
    <t>*certains établissements ont des épreuves communes, doublons possibles</t>
  </si>
  <si>
    <t>* Les formations de spécialité regroupent quatre formations : puéricultrices, infirmiers anesthésistes, infirmiers de bloc opératoire et cadres de santé</t>
  </si>
  <si>
    <t>Total</t>
  </si>
  <si>
    <t>Effectif Total</t>
  </si>
  <si>
    <t>Année d’étude</t>
  </si>
  <si>
    <t>Femmes</t>
  </si>
  <si>
    <t>Hommes</t>
  </si>
  <si>
    <t>Dont étrangers</t>
  </si>
  <si>
    <t>Nombre de présentés hors VAE</t>
  </si>
  <si>
    <t>Nombre de reçus hors VAE</t>
  </si>
  <si>
    <t xml:space="preserve">Nombre de présentés après VAE puis parcours de formation </t>
  </si>
  <si>
    <t xml:space="preserve">Nombre de reçus après VAE puis parcours de formation </t>
  </si>
  <si>
    <t>Nombre de candidats admis suite à ces épreuves de selection</t>
  </si>
  <si>
    <t>Public</t>
  </si>
  <si>
    <t>Privé non lucratif</t>
  </si>
  <si>
    <r>
      <t>1</t>
    </r>
    <r>
      <rPr>
        <vertAlign val="superscript"/>
        <sz val="10"/>
        <rFont val="Arial Narrow"/>
        <family val="2"/>
      </rPr>
      <t>ère</t>
    </r>
  </si>
  <si>
    <r>
      <t>2</t>
    </r>
    <r>
      <rPr>
        <vertAlign val="superscript"/>
        <sz val="10"/>
        <rFont val="Arial Narrow"/>
        <family val="2"/>
      </rPr>
      <t>ème</t>
    </r>
  </si>
  <si>
    <r>
      <t>3</t>
    </r>
    <r>
      <rPr>
        <vertAlign val="superscript"/>
        <sz val="10"/>
        <rFont val="Arial Narrow"/>
        <family val="2"/>
      </rPr>
      <t>ème</t>
    </r>
  </si>
  <si>
    <t>Session</t>
  </si>
  <si>
    <r>
      <t>4</t>
    </r>
    <r>
      <rPr>
        <vertAlign val="superscript"/>
        <sz val="10"/>
        <rFont val="Arial Narrow"/>
        <family val="2"/>
      </rPr>
      <t>ème</t>
    </r>
  </si>
  <si>
    <t>TABLEAU 1C - DIPLÔMES DÉLIVRÉS</t>
  </si>
  <si>
    <t>TABLEAU 1D - SELECTION A l'ENTREE</t>
  </si>
  <si>
    <t>TABLEAU 1E - STATUT JURIDIQUE DES ETABLISSEMENTS</t>
  </si>
  <si>
    <t>TABLEAU 1A - RÉPARTITION DES INSCRITS</t>
  </si>
  <si>
    <t>GRAND-EST</t>
  </si>
  <si>
    <t>HAUTS-DE-FRANCE</t>
  </si>
  <si>
    <t>NORMANDIE</t>
  </si>
  <si>
    <t>OCCITANIE</t>
  </si>
  <si>
    <t>NOUVELLE-AQUITAINE</t>
  </si>
  <si>
    <t>CENTRE-VAL DE LOIRE</t>
  </si>
  <si>
    <t>PROVENCE-ALPES-CÔTE-D'AZUR</t>
  </si>
  <si>
    <t>AUVERGNE RHÖNE-ALPES</t>
  </si>
  <si>
    <t>BOURGOGNE FRANCHE-COMTE</t>
  </si>
  <si>
    <t>Ergothéra-peutes</t>
  </si>
  <si>
    <t>Psychomo-triciens</t>
  </si>
  <si>
    <t>Nombre de candidats ayant passé les épreuves de sélection ou déposé un dossier</t>
  </si>
  <si>
    <t xml:space="preserve">*la baisse observée depuis 2015 du nombre de candidats admis pour les formations de base suite aux épreuves de sélection  </t>
  </si>
  <si>
    <t xml:space="preserve">s'explique principalement par l'évolution du mode principal de recrutement des étudiants de première année (recrutement  </t>
  </si>
  <si>
    <t>après une année de Paces ou une première année de licence en Staps ou en sciences et suppression du concours d'entrée)</t>
  </si>
  <si>
    <t>4ème</t>
  </si>
  <si>
    <t xml:space="preserve">* diplômés suite au parcours de formation ou VAE partielle et parcours de formation </t>
  </si>
  <si>
    <t>Privé à caractère commercial</t>
  </si>
  <si>
    <t xml:space="preserve">2019 FORMATIONS DE BASE* </t>
  </si>
  <si>
    <t>2019 AMBULANCIERS</t>
  </si>
  <si>
    <t>2019 AIDES SOIGNANTS</t>
  </si>
  <si>
    <t>2019 MANIPULATEURS ERM</t>
  </si>
  <si>
    <t>2019 PSYCHOMOTRICIENS</t>
  </si>
  <si>
    <t>2019 PREPARATEURS EN PHARMACIE HOSPITALIERE</t>
  </si>
  <si>
    <t>2019 TECHNICIENS DE LABORATOIRE MEDICAL</t>
  </si>
  <si>
    <t>2019 AUXILIAIRES DE PUERICULTURE</t>
  </si>
  <si>
    <t>2019 PEDICURES PODOLOGUES</t>
  </si>
  <si>
    <t>2019 ERGOTHERAPEUTES</t>
  </si>
  <si>
    <t>2019 INFIRMIERS</t>
  </si>
  <si>
    <t>2019 MASSEURS KINESITHERAPEUTES</t>
  </si>
  <si>
    <t>2019 SAGES FEMMES</t>
  </si>
  <si>
    <t xml:space="preserve">2019 FORMATIONS DE SPECIALITE* </t>
  </si>
  <si>
    <t>2019 PUERICULTRICES</t>
  </si>
  <si>
    <t>2019  INFIRMIERS ANESTHESISTES</t>
  </si>
  <si>
    <t>2019 INFIRMIERS DE BLOC OPERATOIRE</t>
  </si>
  <si>
    <t>2019 CADRES DE SANTE</t>
  </si>
  <si>
    <t>Nombre de centres de formation en 2019</t>
  </si>
  <si>
    <t>Nombre d'inscrits en 1ère année en 2019</t>
  </si>
  <si>
    <t>Nombre total de diplômés* en 2019</t>
  </si>
  <si>
    <t>Nombre total d'inscrits en 2019</t>
  </si>
  <si>
    <t>Proportion de femmes diplômées (y compris après VAE partielle) en 2019 (en %)</t>
  </si>
  <si>
    <t>Sage-Femme</t>
  </si>
  <si>
    <t>Masseur-kinésithérapeute</t>
  </si>
  <si>
    <t>Infirmier diplômé d'état</t>
  </si>
  <si>
    <t>Ergothérapeute</t>
  </si>
  <si>
    <t>Pédicure-podologue</t>
  </si>
  <si>
    <t>Manipulateur d'E.R.M</t>
  </si>
  <si>
    <t>Proportion de femmes parmi les diplômés par région</t>
  </si>
  <si>
    <t>Effectifs de diplômés hors VAE par région</t>
  </si>
  <si>
    <t>Effectifs totaux d'inscrits par région</t>
  </si>
  <si>
    <t>Psychomotricien</t>
  </si>
  <si>
    <t>Effectifs d'inscrits en 1ère année par région</t>
  </si>
  <si>
    <t>Préparateur en pharmacie hospitalière</t>
  </si>
  <si>
    <t>Nombre de centres de formation par région</t>
  </si>
  <si>
    <t>III. Tableaux régionaux</t>
  </si>
  <si>
    <t>Cadre de santé</t>
  </si>
  <si>
    <t>Infirmier de bloc opératoire</t>
  </si>
  <si>
    <t>Infirmier anesthésiste</t>
  </si>
  <si>
    <t>Aide-soignant</t>
  </si>
  <si>
    <t>VAE infirmier de bloc opératoire</t>
  </si>
  <si>
    <t>Puéricultrice</t>
  </si>
  <si>
    <t>Ambulancier</t>
  </si>
  <si>
    <t>VAE ergothérapeute</t>
  </si>
  <si>
    <t>VAE préparateur en pharmacie hospitalière</t>
  </si>
  <si>
    <t>VAE auxiliaire de puériculture</t>
  </si>
  <si>
    <t>Spécialité</t>
  </si>
  <si>
    <t>Base</t>
  </si>
  <si>
    <t>VAE aide-soignant</t>
  </si>
  <si>
    <t>II. Validation des acquis de l'expérience (VAE)</t>
  </si>
  <si>
    <t>Descriptif des formations</t>
  </si>
  <si>
    <t>► les formations aux profession de la santé suivies :</t>
  </si>
  <si>
    <t>-</t>
  </si>
  <si>
    <t>AVERTISSEMENT :</t>
  </si>
  <si>
    <t>Professions de santé et du social &gt; La formation aux professions de santé</t>
  </si>
  <si>
    <t>Les principaux indicateurs sont également diffusés en série longue au niveau national dans le dossier :</t>
  </si>
  <si>
    <t>►Données complémentaires</t>
  </si>
  <si>
    <t>https://drees.solidarites-sante.gouv.fr/etudes-et-statistiques/open-data/professions-de-sante-et-du-social/article/l-enquete-annuelle-sur-les-ecoles-de-formation-aux-professions-de-sante</t>
  </si>
  <si>
    <t>Voir le descriptif de l'enquête :</t>
  </si>
  <si>
    <t>Sauf mention contraire, la source des tableaux est l'enquête auprès des centres de formations aux professions de la santé de la DREES (plus communément appelée "enquête Écoles").</t>
  </si>
  <si>
    <t>►Source : DREES, enquête Écoles</t>
  </si>
  <si>
    <t xml:space="preserve">Un cadre de santé désigne un salarié du secteur privé ou public chargé de missions d'encadrement d'autres professionnels de santé. Il se voit confier des fonctions d'organisation des activités de soins, de management des ressources humaines et de gestion économique, de formation et de recherche. </t>
  </si>
  <si>
    <t>Diplôme d'état d'infirmier</t>
  </si>
  <si>
    <t>12 mois</t>
  </si>
  <si>
    <t>Diplôme d'état de cadre de santé</t>
  </si>
  <si>
    <t>L'infirmier de bloc opératoire est un infirmier spécialisé exerçant au sein d'une équipe dans les blocs opératoires des hôpitaux ou des cliniques. En collaboration étroite avec le chirurgien, il prend en charge le patient dès son arrivée en salle d'opération jusqu'en fin d'intervention, en salle de réveil.</t>
  </si>
  <si>
    <t>18 mois</t>
  </si>
  <si>
    <t>Diplôme d'état d'infirmier de bloc opératoire</t>
  </si>
  <si>
    <t xml:space="preserve"> L'infirmier anesthésiste a la mission de réaliser des anesthésies générales ou locales et des réanimations post-opératoires, tout en garantissant la sécurité du patient. Il accompagne le malade avant, pendant et après l’opération.</t>
  </si>
  <si>
    <t>24 mois</t>
  </si>
  <si>
    <t>Diplôme d'état d'infirmier anesthésiste</t>
  </si>
  <si>
    <t>La puéricultrice est une infirmière spécialisée dans les soins médicaux apportés aux bébés et aux enfants.</t>
  </si>
  <si>
    <t>Diplôme d'état de puéricultrice</t>
  </si>
  <si>
    <t>La  sage-femme est spécialiste de la femme en bonne santé, qu'elle suit de l'adolescence à la ménopause. Son domaine d'intervention s'arrête en cas de diagnostic pathologique : elle oriente alors la patiente vers un médecin spécialiste (gynécologue ou obstétricien). Pour aider un enfant à venir au monde, elle suit la grossesse, pratique les échographies, établit les diagnostics, prescrit des analyses et des examens. Dans les jours suivant la naissance, elle accompagne le nouveau-né et la mère.</t>
  </si>
  <si>
    <t>1ère année PACES</t>
  </si>
  <si>
    <t>4 ans</t>
  </si>
  <si>
    <t>Diplôme d'état de sage-femme</t>
  </si>
  <si>
    <t>Le masseur-kinésithérapeute utilise des techniques spécifiques (massages, étirements, contentions, relaxation neuromusculaire, applications de courants électriques, cryothérapie, balnéothérapie, pressothérapie...) adaptées à chaque patient, pour mobiliser ou stimuler les tissus ou muscles endommagés ou altérés, pour effectuer une rééducation neuromusculaire, corrective ou compensatrice.</t>
  </si>
  <si>
    <t>1ère année PACES/ 1ère année Licence</t>
  </si>
  <si>
    <t>4 ans
(depuis 2015)</t>
  </si>
  <si>
    <t>Diplôme d'état de masseur-kinésithérapeute</t>
  </si>
  <si>
    <t>L'infirmier diplômé d'état réalise des soins infirmiers sur prescription ou conseil médical, ou en application du rôle propre qui lui est dévolu, afin de maintenir ou restaurer la santé de la personne.</t>
  </si>
  <si>
    <t>Bac ou équivalent</t>
  </si>
  <si>
    <t>36 mois</t>
  </si>
  <si>
    <t>L'ergothérapeute maintient, restaure et facilite les activités humaines de personnes en situation de handicap ou souffrant de maladies ou de blessures en recourant à la rééducation, la réadaptation ou la réhabilitation.</t>
  </si>
  <si>
    <t>Diplôme d'état d'ergothérapeute</t>
  </si>
  <si>
    <t>Le pédicure-podologue a en charge les affections et soins du pied. Il effectue des soins courants (entretien, ponçage) et des soins spécifiques comme le traitement des affections de l’épiderme (cors, durillons) et des ongles (ongles incarnés).</t>
  </si>
  <si>
    <t>Diplôme d'état de pédicure-podologue</t>
  </si>
  <si>
    <t>Le manipulateur en électroradiologie médicale exécute, sur prescription médicale et sous la responsabilité d'un médecin, des actes professionnels d'électroradiologie médicale.</t>
  </si>
  <si>
    <t>Diplôme d'état de manipulateur d'E.R.M</t>
  </si>
  <si>
    <t>Le psychomotricien traite les troubles du geste et du mouvement. Il a pour mission de rééduquer par l'harmonie corporelle, d'aider à retrouver un bien-être, voire de supprimer purement et simplement un handicap. Il exerce toujours sur prescription médicale en utilisant plusieurs méthodes : expression corporelle, éducation gestuelle, activités de coordination et de rythme, jeux…</t>
  </si>
  <si>
    <t>Diplôme d'état de  psychomotricien</t>
  </si>
  <si>
    <t>Le technicien de laboratoire médical est chargé de réaliser les examens de biologie médicale permettant au médecin de confirmer un diagnostic ou de déceler une maladie. En se basant sur les prescriptions médicales, il procède aux examens : il recherche, dans le sang ou dans des liquides corporels prélevés par le médecin, d'éventuelles anomalies, effectue les prélèvements de sang.</t>
  </si>
  <si>
    <t>Diplôme d'état de technicien de laboratoire médical</t>
  </si>
  <si>
    <t>Le préparateur en pharmacie hospitalière participe à la préparation, la dispensation et la gestion des médicaments et des dispositifs médicaux et de contribuer aux opérations de stérilisation. Il accomplit des opérations de stockage et de gestion au sein de la pharmacie à usage intérieur (P.U.I.) et des services de soins. Il procède aux conditionnements et aux préparations pharmaceutiques en milieu hospitalier.</t>
  </si>
  <si>
    <t>Diplôme d'état de préparateur en pharmacie hospitalière</t>
  </si>
  <si>
    <t xml:space="preserve">L'auxiliaire de puériculture s'occupe des moins de 3 ans. De la maternité où il donne les soins d'hygiène aux nouveau-nés, à la halte-garderie où il assure les activités éducatives. En crèche, il change les petits, les nourrit, les éveille par diverses activités (jeux, chansons, dessins...), leur apprend à marcher et à parler. </t>
  </si>
  <si>
    <t>Diplôme d'état d'auxiliaire de puériculture</t>
  </si>
  <si>
    <t>L'ambulancier assure le transport des blessés et des malades au moyen d'un véhicule adapté. Il est également chargé de tâches annexes : tenue de documents de bord, entretien du véhicule, etc.</t>
  </si>
  <si>
    <t xml:space="preserve">Permis B et formation PSC1 </t>
  </si>
  <si>
    <t>18 semaines</t>
  </si>
  <si>
    <t>Diplôme d'état d'ambulancier</t>
  </si>
  <si>
    <t>L’aide-soignant assiste l’infirmier dans les activités quotidiennes de soins et contribue au bien-être
des malades, en les accompagnant dans tous les gestes de la vie quotidienne et en aidant au maintien de leur autonomie.</t>
  </si>
  <si>
    <t>Diplôme d'état d'aide-soignant</t>
  </si>
  <si>
    <t>sommaire</t>
  </si>
  <si>
    <t>Exercice du métier</t>
  </si>
  <si>
    <t>Diplôme préparé</t>
  </si>
  <si>
    <t>VAE formation Aides Soignants</t>
  </si>
  <si>
    <t>Région</t>
  </si>
  <si>
    <t>Validation totale</t>
  </si>
  <si>
    <t>Validation partielle</t>
  </si>
  <si>
    <t>Aucune validation</t>
  </si>
  <si>
    <t>Auvergne Rhône-Alpes</t>
  </si>
  <si>
    <t>Bourgogne Franche Comté</t>
  </si>
  <si>
    <t>Bretagne</t>
  </si>
  <si>
    <t>Centre</t>
  </si>
  <si>
    <t>Corse</t>
  </si>
  <si>
    <t>Grand-Est</t>
  </si>
  <si>
    <t>Hauts-de-France</t>
  </si>
  <si>
    <t>Ile-de-France</t>
  </si>
  <si>
    <t>Guadeloupe</t>
  </si>
  <si>
    <t>Guyane</t>
  </si>
  <si>
    <t>Martinique</t>
  </si>
  <si>
    <t>Mayotte</t>
  </si>
  <si>
    <t>Normandie</t>
  </si>
  <si>
    <t>Nouvelle Aquitaine</t>
  </si>
  <si>
    <t>Occitanie</t>
  </si>
  <si>
    <t>Pays-de-la-Loire</t>
  </si>
  <si>
    <t>PACA</t>
  </si>
  <si>
    <t>Réunion</t>
  </si>
  <si>
    <t>Total France entière</t>
  </si>
  <si>
    <t>Résultats suite à l'examen du dossier et de l'entretien avec le candidat. Il peut valider les connaissances et compétences afférentes à un ou plusieurs des unités du référenciel des compétences de la profession.</t>
  </si>
  <si>
    <t>Selon l'arrêté du 19 février 2010 relatifs aux modalités d'organisation de la VAE pour l'obtention des diplômes d'Etat d'aides soignants et d'auxiliaires de puériculture</t>
  </si>
  <si>
    <t xml:space="preserve">À noter : les personnes obtenant une validation partielle ne vont pas forcément suivre la formation par la suite et donc ne se retrouve pas comptabilisées dans les effectifs des formations (effectif des inscrits avec allégement de scolarité par VAE).                                                           </t>
  </si>
  <si>
    <t>VAE formation Auxiliaires de puériculture</t>
  </si>
  <si>
    <t xml:space="preserve">Selon l'arrêté du 19 février 2010 relatifs aux modalités d'organisation de la VAE pour l'obtention des diplômes d'Etat d'aides soignants et d'auxiliaires de puériculture                                                       </t>
  </si>
  <si>
    <t xml:space="preserve">              </t>
  </si>
  <si>
    <t>VAE formation Préparateurs en pharmacie hospitalière</t>
  </si>
  <si>
    <t xml:space="preserve">Selon l'arrêté du 26 octobre 2006 relatifs aux modalités d'organisation de la VAE pour l'obtention du diplôme d'Etat de préparateur en pharmacie hospitalière                                                  </t>
  </si>
  <si>
    <t>VAE formation Ergothérapeutes</t>
  </si>
  <si>
    <t xml:space="preserve">Selon l'arrêté du 18 août 2010 relatif aux modalités d'organisation de la VAE pour l'obtention du diplôme d'Etat d'ergothérapeute                                                  </t>
  </si>
  <si>
    <t>VAE formation Infirmiers de bloc opératoire</t>
  </si>
  <si>
    <t xml:space="preserve">Selon l'arrêté du 24 février 2014 relatif aux modalités d'organisation de la VAE pour l'obtention du diplôme d'Etat d'infirmier de bloc opératoire                                  </t>
  </si>
  <si>
    <t>La formation aux professions de santé non médicales et à la profession de sage-femme en 2019 - données écoles</t>
  </si>
  <si>
    <t>I. Effectifs des formations, diplômes et caractéristiques des étudiants en 2019</t>
  </si>
  <si>
    <t>Source : rapport annuel VAE 2019 - UNACESS (Unité Nationale d'Appui aux Certifications Sanitaires et Sociales)</t>
  </si>
  <si>
    <t>3007*</t>
  </si>
  <si>
    <t>Conseil Régional</t>
  </si>
  <si>
    <t>Conseil départemental</t>
  </si>
  <si>
    <t>OPCA (y compris FONGECIF)</t>
  </si>
  <si>
    <t>Pôle emploi</t>
  </si>
  <si>
    <t>Employeurs</t>
  </si>
  <si>
    <t>Autres organismes</t>
  </si>
  <si>
    <t>Nombre total de places financées</t>
  </si>
  <si>
    <t>Nombre total de places non financées</t>
  </si>
  <si>
    <t>*Un étudiant peut recevoir plus d'une source de financement, de ce fait la somme du nombre de places financées avec le nombre de places non financées est supérieure ou égal au nombre total d'inscrits</t>
  </si>
  <si>
    <t>TABLEAU 1F - FINANCEMENT DE PLACES</t>
  </si>
  <si>
    <t>Année d'étude</t>
  </si>
  <si>
    <t>Nombre d'inscrits bénéficiant d'un financement, par organisme financeur*</t>
  </si>
  <si>
    <t>Nombre de places financées en 2019</t>
  </si>
  <si>
    <t xml:space="preserve">10 mois </t>
  </si>
  <si>
    <t>CAP ou équivalent</t>
  </si>
  <si>
    <t>Bac+3</t>
  </si>
  <si>
    <t>Bac+5</t>
  </si>
  <si>
    <t>Bac+4</t>
  </si>
  <si>
    <t>Durée de la formation</t>
  </si>
  <si>
    <t>Conditions de diplôme pour  accéder aux épreuves d’admission</t>
  </si>
  <si>
    <t xml:space="preserve">Niveau du  diplôme délivré  </t>
  </si>
  <si>
    <t>Titre de diplôme</t>
  </si>
  <si>
    <t>Base - Niveau 3</t>
  </si>
  <si>
    <t>Base - Niveau 5</t>
  </si>
  <si>
    <t>Technicien de laboratoire médical</t>
  </si>
  <si>
    <t>Base - Niveau 6</t>
  </si>
  <si>
    <t>Base - Niveau 7</t>
  </si>
  <si>
    <t>Spécialité - Niveau 6</t>
  </si>
  <si>
    <t>Spécialité - Niveau 7</t>
  </si>
  <si>
    <t>Jusqu’en 2017, des informations sur chaque étudiant (âge, sexe, niveau de diplôme, situation professionelle avant et pendant la formation, …) étaient collectées chaque année. Elles le sont désormais à un rythme quadriennal (prochaine collecte prévue pour 2022). 
Les données collectées auprès des étudiants en formations de la santé non médicales et en formation de sage-femme les plus récentes portent donc sur l'année 2017 et sont disponibles dans le fichier "La formation aux professions de la santé non médicales en 2017", accessible sur le site data.drees.</t>
  </si>
  <si>
    <t>Nombre d'inscrits bénéficiant d'un financement, par organisme financeur**</t>
  </si>
  <si>
    <t>** Un étudiant peut recevoir plus d'une source de financement, de ce fait la somme du nombre de places financées avec le nombre de places non financées est supérieure ou égal au nombre total d'inscrits</t>
  </si>
  <si>
    <t>*… : en 2019, il existe plusieurs régions au sein desquelles aucun diplôme n'a été délivré pour certaines formations. Dans ces cas de figure, la proportion de femmes diplômées ne peut être renseignée.</t>
  </si>
  <si>
    <t>Auxiliaire de puériculture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</si>
</sst>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 _€_-;\-* #,##0\ _€_-;_-* &quot;-&quot;??\ _€_-;_-@_-"/>
    <numFmt numFmtId="166" formatCode="#,##0_ ;\-#,##0\ "/>
    <numFmt numFmtId="167" formatCode="0.0%"/>
    <numFmt numFmtId="168" formatCode="#,##0.0"/>
    <numFmt numFmtId="169" formatCode="0.0000"/>
  </numFmts>
  <fonts count="58" x14ac:knownFonts="1">
    <font>
      <sz val="10"/>
      <name val="Arial"/>
    </font>
    <font>
      <sz val="11"/>
      <color theme="1"/>
      <name val="Calibri"/>
      <family val="2"/>
      <scheme val="minor"/>
    </font>
    <font>
      <sz val="11"/>
      <color theme="1"/>
      <name val="Calibri"/>
      <family val="2"/>
      <scheme val="minor"/>
    </font>
    <font>
      <sz val="10"/>
      <name val="Arial"/>
      <family val="2"/>
    </font>
    <font>
      <b/>
      <sz val="10"/>
      <name val="Arial Narrow"/>
      <family val="2"/>
    </font>
    <font>
      <sz val="10"/>
      <name val="Arial Narrow"/>
      <family val="2"/>
    </font>
    <font>
      <sz val="10"/>
      <name val="Arial"/>
      <family val="2"/>
    </font>
    <font>
      <vertAlign val="superscript"/>
      <sz val="10"/>
      <name val="Arial Narrow"/>
      <family val="2"/>
    </font>
    <font>
      <i/>
      <sz val="10"/>
      <name val="Arial Narrow"/>
      <family val="2"/>
    </font>
    <font>
      <b/>
      <i/>
      <sz val="10"/>
      <name val="Arial Narrow"/>
      <family val="2"/>
    </font>
    <font>
      <b/>
      <sz val="10"/>
      <color indexed="57"/>
      <name val="Arial Narrow"/>
      <family val="2"/>
    </font>
    <font>
      <sz val="8"/>
      <name val="Verdana"/>
      <family val="2"/>
    </font>
    <font>
      <sz val="10"/>
      <color rgb="FF00B050"/>
      <name val="Arial Narrow"/>
      <family val="2"/>
    </font>
    <font>
      <b/>
      <sz val="10"/>
      <color theme="6" tint="-0.249977111117893"/>
      <name val="Arial Narrow"/>
      <family val="2"/>
    </font>
    <font>
      <sz val="10"/>
      <color rgb="FFFF0000"/>
      <name val="Arial Narrow"/>
      <family val="2"/>
    </font>
    <font>
      <b/>
      <sz val="10"/>
      <color rgb="FF00B050"/>
      <name val="Arial Narrow"/>
      <family val="2"/>
    </font>
    <font>
      <b/>
      <sz val="10"/>
      <color rgb="FF009CC1"/>
      <name val="Arial Narrow"/>
      <family val="2"/>
    </font>
    <font>
      <sz val="10"/>
      <color theme="6" tint="-0.249977111117893"/>
      <name val="Arial Narrow"/>
      <family val="2"/>
    </font>
    <font>
      <i/>
      <sz val="10"/>
      <color indexed="10"/>
      <name val="Arial Narrow"/>
      <family val="2"/>
    </font>
    <font>
      <sz val="10"/>
      <color theme="0"/>
      <name val="Arial Narrow"/>
      <family val="2"/>
    </font>
    <font>
      <b/>
      <sz val="10"/>
      <color theme="0"/>
      <name val="Arial Narrow"/>
      <family val="2"/>
    </font>
    <font>
      <u/>
      <sz val="11"/>
      <color theme="10"/>
      <name val="Calibri"/>
      <family val="2"/>
    </font>
    <font>
      <sz val="10"/>
      <name val="Arial"/>
      <family val="2"/>
    </font>
    <font>
      <sz val="11"/>
      <color rgb="FFFF0000"/>
      <name val="Calibri"/>
      <family val="2"/>
      <scheme val="minor"/>
    </font>
    <font>
      <sz val="10"/>
      <name val="Calibri"/>
      <family val="2"/>
      <scheme val="minor"/>
    </font>
    <font>
      <sz val="11"/>
      <name val="Calibri"/>
      <family val="2"/>
      <scheme val="minor"/>
    </font>
    <font>
      <u/>
      <sz val="11"/>
      <color rgb="FF0000FF"/>
      <name val="Calibri"/>
      <family val="2"/>
      <scheme val="minor"/>
    </font>
    <font>
      <b/>
      <sz val="11"/>
      <name val="Calibri"/>
      <family val="2"/>
      <scheme val="minor"/>
    </font>
    <font>
      <b/>
      <sz val="12"/>
      <name val="Calibri"/>
      <family val="2"/>
      <scheme val="minor"/>
    </font>
    <font>
      <u/>
      <sz val="10"/>
      <color theme="10"/>
      <name val="Arial"/>
      <family val="2"/>
    </font>
    <font>
      <b/>
      <sz val="10"/>
      <name val="Arial"/>
      <family val="2"/>
    </font>
    <font>
      <sz val="12"/>
      <name val="Arial"/>
      <family val="2"/>
    </font>
    <font>
      <b/>
      <u/>
      <sz val="11"/>
      <name val="Arial"/>
      <family val="2"/>
    </font>
    <font>
      <b/>
      <sz val="11"/>
      <color rgb="FFFF0000"/>
      <name val="Arial"/>
      <family val="2"/>
    </font>
    <font>
      <u/>
      <sz val="10"/>
      <color rgb="FF0000FF"/>
      <name val="Calibri"/>
      <family val="2"/>
      <scheme val="minor"/>
    </font>
    <font>
      <i/>
      <sz val="11"/>
      <name val="Calibri"/>
      <family val="2"/>
      <scheme val="minor"/>
    </font>
    <font>
      <b/>
      <u/>
      <sz val="14"/>
      <name val="Calibri"/>
      <family val="2"/>
      <scheme val="minor"/>
    </font>
    <font>
      <b/>
      <sz val="10"/>
      <name val="Calibri"/>
      <family val="2"/>
      <scheme val="minor"/>
    </font>
    <font>
      <sz val="9"/>
      <name val="Calibri"/>
      <family val="2"/>
      <scheme val="minor"/>
    </font>
    <font>
      <u/>
      <sz val="11"/>
      <name val="Calibri"/>
      <family val="2"/>
      <scheme val="minor"/>
    </font>
    <font>
      <b/>
      <sz val="10.5"/>
      <name val="Calibri"/>
      <family val="2"/>
      <scheme val="minor"/>
    </font>
    <font>
      <sz val="10"/>
      <color theme="1"/>
      <name val="Arial Narrow"/>
      <family val="2"/>
    </font>
    <font>
      <b/>
      <sz val="10"/>
      <color theme="1"/>
      <name val="Arial Narrow"/>
      <family val="2"/>
    </font>
    <font>
      <sz val="8"/>
      <color theme="1"/>
      <name val="Arial Narrow"/>
      <family val="2"/>
    </font>
    <font>
      <b/>
      <sz val="10"/>
      <color rgb="FFFFC000"/>
      <name val="Arial Narrow"/>
      <family val="2"/>
    </font>
    <font>
      <u/>
      <sz val="11"/>
      <color theme="0" tint="-0.499984740745262"/>
      <name val="Calibri"/>
      <family val="2"/>
      <scheme val="minor"/>
    </font>
    <font>
      <sz val="11"/>
      <color theme="7"/>
      <name val="Calibri"/>
      <family val="2"/>
      <scheme val="minor"/>
    </font>
    <font>
      <sz val="10"/>
      <color theme="7"/>
      <name val="Calibri"/>
      <family val="2"/>
      <scheme val="minor"/>
    </font>
    <font>
      <sz val="10"/>
      <color rgb="FF00B050"/>
      <name val="Calibri"/>
      <family val="2"/>
      <scheme val="minor"/>
    </font>
    <font>
      <u/>
      <sz val="11"/>
      <color rgb="FF00B050"/>
      <name val="Calibri"/>
      <family val="2"/>
      <scheme val="minor"/>
    </font>
    <font>
      <sz val="11"/>
      <color rgb="FF00B050"/>
      <name val="Calibri"/>
      <family val="2"/>
      <scheme val="minor"/>
    </font>
    <font>
      <sz val="11"/>
      <color rgb="FFFFC000"/>
      <name val="Calibri"/>
      <family val="2"/>
      <scheme val="minor"/>
    </font>
    <font>
      <u/>
      <sz val="11"/>
      <color rgb="FFFFC000"/>
      <name val="Calibri"/>
      <family val="2"/>
      <scheme val="minor"/>
    </font>
    <font>
      <sz val="10"/>
      <color rgb="FFFFC000"/>
      <name val="Calibri"/>
      <family val="2"/>
      <scheme val="minor"/>
    </font>
    <font>
      <u/>
      <sz val="11"/>
      <color rgb="FF009CC1"/>
      <name val="Calibri"/>
      <family val="2"/>
      <scheme val="minor"/>
    </font>
    <font>
      <sz val="10"/>
      <color rgb="FF009CC1"/>
      <name val="Calibri"/>
      <family val="2"/>
      <scheme val="minor"/>
    </font>
    <font>
      <sz val="11"/>
      <color rgb="FF009CC1"/>
      <name val="Calibri"/>
      <family val="2"/>
      <scheme val="minor"/>
    </font>
    <font>
      <b/>
      <sz val="11"/>
      <color rgb="FF009CC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9CC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s>
  <borders count="2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14">
    <xf numFmtId="0" fontId="0" fillId="0" borderId="0"/>
    <xf numFmtId="164" fontId="3"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3" fillId="0" borderId="0" applyFont="0" applyFill="0" applyBorder="0" applyAlignment="0" applyProtection="0"/>
    <xf numFmtId="0" fontId="6" fillId="0" borderId="0"/>
    <xf numFmtId="0" fontId="3" fillId="0" borderId="0"/>
    <xf numFmtId="0" fontId="2" fillId="0" borderId="0"/>
    <xf numFmtId="0" fontId="21" fillId="0" borderId="0" applyNumberFormat="0" applyFill="0" applyBorder="0" applyAlignment="0" applyProtection="0">
      <alignment vertical="top"/>
      <protection locked="0"/>
    </xf>
    <xf numFmtId="44" fontId="22" fillId="0" borderId="0" applyFont="0" applyFill="0" applyBorder="0" applyAlignment="0" applyProtection="0"/>
    <xf numFmtId="0" fontId="1" fillId="0" borderId="0"/>
    <xf numFmtId="0" fontId="26" fillId="0" borderId="0" applyNumberFormat="0" applyFill="0" applyBorder="0" applyAlignment="0" applyProtection="0"/>
    <xf numFmtId="0" fontId="31" fillId="0" borderId="0"/>
  </cellStyleXfs>
  <cellXfs count="429">
    <xf numFmtId="0" fontId="0" fillId="0" borderId="0" xfId="0"/>
    <xf numFmtId="0" fontId="5" fillId="2" borderId="0" xfId="0" applyFont="1" applyFill="1" applyAlignment="1">
      <alignment vertical="center" wrapText="1"/>
    </xf>
    <xf numFmtId="3" fontId="4" fillId="2" borderId="9" xfId="1" applyNumberFormat="1" applyFont="1" applyFill="1" applyBorder="1" applyAlignment="1">
      <alignment horizontal="center" vertical="center"/>
    </xf>
    <xf numFmtId="0" fontId="5" fillId="0" borderId="0" xfId="0" applyFont="1"/>
    <xf numFmtId="0" fontId="4" fillId="2" borderId="0" xfId="0" applyFont="1" applyFill="1" applyAlignment="1">
      <alignment horizontal="right" vertical="center"/>
    </xf>
    <xf numFmtId="0" fontId="5" fillId="2" borderId="0" xfId="0" applyFont="1" applyFill="1" applyAlignment="1">
      <alignment horizontal="right" vertical="center"/>
    </xf>
    <xf numFmtId="0" fontId="4" fillId="2" borderId="0" xfId="0" applyFont="1" applyFill="1" applyAlignment="1">
      <alignment vertical="center"/>
    </xf>
    <xf numFmtId="0" fontId="4" fillId="2" borderId="0" xfId="0" applyFont="1" applyFill="1" applyAlignment="1">
      <alignment horizontal="left" vertical="center"/>
    </xf>
    <xf numFmtId="0" fontId="5" fillId="2" borderId="0" xfId="0" applyFont="1" applyFill="1" applyAlignment="1">
      <alignment horizontal="center" vertical="center"/>
    </xf>
    <xf numFmtId="165" fontId="5" fillId="2" borderId="0" xfId="0" applyNumberFormat="1" applyFont="1" applyFill="1" applyAlignment="1">
      <alignment vertical="center"/>
    </xf>
    <xf numFmtId="165" fontId="5" fillId="2" borderId="0" xfId="0" applyNumberFormat="1" applyFont="1" applyFill="1" applyBorder="1" applyAlignment="1">
      <alignment vertical="center"/>
    </xf>
    <xf numFmtId="0" fontId="5" fillId="2" borderId="0" xfId="0" applyFont="1" applyFill="1" applyBorder="1" applyAlignment="1">
      <alignment vertical="center"/>
    </xf>
    <xf numFmtId="0" fontId="5" fillId="2" borderId="0" xfId="0" applyFont="1" applyFill="1" applyAlignment="1">
      <alignment vertical="center"/>
    </xf>
    <xf numFmtId="166" fontId="5" fillId="2" borderId="0" xfId="1" applyNumberFormat="1" applyFont="1" applyFill="1" applyBorder="1" applyAlignment="1">
      <alignment horizontal="center" vertical="center"/>
    </xf>
    <xf numFmtId="165" fontId="4" fillId="2" borderId="0" xfId="0" applyNumberFormat="1" applyFont="1" applyFill="1" applyAlignment="1">
      <alignment horizontal="left" vertical="center"/>
    </xf>
    <xf numFmtId="0" fontId="4" fillId="2" borderId="10" xfId="0" applyFont="1" applyFill="1" applyBorder="1" applyAlignment="1">
      <alignment horizontal="left" vertical="center"/>
    </xf>
    <xf numFmtId="0" fontId="10" fillId="2" borderId="0" xfId="0" applyFont="1" applyFill="1" applyAlignment="1">
      <alignment horizontal="left" vertical="center"/>
    </xf>
    <xf numFmtId="0" fontId="4" fillId="2" borderId="2" xfId="0" applyFont="1" applyFill="1" applyBorder="1" applyAlignment="1">
      <alignment horizontal="left" vertical="center"/>
    </xf>
    <xf numFmtId="3" fontId="5" fillId="2" borderId="0" xfId="1" applyNumberFormat="1" applyFont="1" applyFill="1" applyBorder="1" applyAlignment="1">
      <alignment horizontal="center" vertical="center"/>
    </xf>
    <xf numFmtId="3" fontId="5" fillId="2" borderId="9" xfId="1" applyNumberFormat="1" applyFont="1" applyFill="1" applyBorder="1" applyAlignment="1">
      <alignment horizontal="center" vertical="center"/>
    </xf>
    <xf numFmtId="3" fontId="5" fillId="2" borderId="11" xfId="1" applyNumberFormat="1" applyFont="1" applyFill="1" applyBorder="1" applyAlignment="1">
      <alignment horizontal="center" vertical="center"/>
    </xf>
    <xf numFmtId="3" fontId="4" fillId="2" borderId="10" xfId="1" applyNumberFormat="1"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2" xfId="1" applyNumberFormat="1" applyFont="1" applyFill="1" applyBorder="1" applyAlignment="1">
      <alignment horizontal="center" vertical="center"/>
    </xf>
    <xf numFmtId="3" fontId="5" fillId="2" borderId="5" xfId="1" applyNumberFormat="1" applyFont="1" applyFill="1" applyBorder="1" applyAlignment="1">
      <alignment horizontal="center" vertical="center"/>
    </xf>
    <xf numFmtId="3" fontId="4" fillId="2" borderId="2" xfId="1" applyNumberFormat="1" applyFont="1" applyFill="1" applyBorder="1" applyAlignment="1">
      <alignment horizontal="center" vertical="center"/>
    </xf>
    <xf numFmtId="3" fontId="5" fillId="2" borderId="3" xfId="1" applyNumberFormat="1" applyFont="1" applyFill="1" applyBorder="1" applyAlignment="1">
      <alignment horizontal="center" vertical="center"/>
    </xf>
    <xf numFmtId="3" fontId="5" fillId="2" borderId="7" xfId="1" applyNumberFormat="1" applyFont="1" applyFill="1" applyBorder="1" applyAlignment="1">
      <alignment horizontal="center" vertical="center"/>
    </xf>
    <xf numFmtId="3" fontId="4" fillId="2" borderId="3" xfId="1"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xf numFmtId="3" fontId="5" fillId="0" borderId="12" xfId="0" applyNumberFormat="1" applyFont="1" applyBorder="1" applyAlignment="1"/>
    <xf numFmtId="3" fontId="4" fillId="2" borderId="5" xfId="1" applyNumberFormat="1" applyFont="1" applyFill="1" applyBorder="1" applyAlignment="1">
      <alignment horizontal="center" vertical="center"/>
    </xf>
    <xf numFmtId="3" fontId="5" fillId="2" borderId="1" xfId="1" applyNumberFormat="1" applyFont="1" applyFill="1" applyBorder="1" applyAlignment="1">
      <alignment horizontal="center" vertical="center"/>
    </xf>
    <xf numFmtId="3" fontId="4" fillId="2" borderId="4" xfId="1" applyNumberFormat="1" applyFont="1" applyFill="1" applyBorder="1" applyAlignment="1">
      <alignment horizontal="center" vertical="center"/>
    </xf>
    <xf numFmtId="3" fontId="5" fillId="2" borderId="6" xfId="1" applyNumberFormat="1" applyFont="1" applyFill="1" applyBorder="1" applyAlignment="1">
      <alignment horizontal="center" vertical="center"/>
    </xf>
    <xf numFmtId="3" fontId="4" fillId="2" borderId="13" xfId="1" applyNumberFormat="1" applyFont="1" applyFill="1" applyBorder="1" applyAlignment="1">
      <alignment horizontal="center" vertical="center"/>
    </xf>
    <xf numFmtId="3" fontId="4" fillId="2" borderId="14" xfId="1" applyNumberFormat="1" applyFont="1" applyFill="1" applyBorder="1" applyAlignment="1">
      <alignment horizontal="center" vertical="center"/>
    </xf>
    <xf numFmtId="3" fontId="4" fillId="2" borderId="15" xfId="1" applyNumberFormat="1" applyFont="1" applyFill="1" applyBorder="1" applyAlignment="1">
      <alignment horizontal="center" vertical="center"/>
    </xf>
    <xf numFmtId="3" fontId="5" fillId="2" borderId="4" xfId="1" applyNumberFormat="1" applyFont="1" applyFill="1" applyBorder="1" applyAlignment="1">
      <alignment horizontal="center" vertical="center"/>
    </xf>
    <xf numFmtId="3" fontId="5" fillId="2" borderId="13" xfId="1" applyNumberFormat="1" applyFont="1" applyFill="1" applyBorder="1" applyAlignment="1">
      <alignment horizontal="center" vertical="center"/>
    </xf>
    <xf numFmtId="3" fontId="4" fillId="2" borderId="7" xfId="1" applyNumberFormat="1" applyFont="1" applyFill="1" applyBorder="1" applyAlignment="1">
      <alignment horizontal="center" vertical="center"/>
    </xf>
    <xf numFmtId="3" fontId="4" fillId="2" borderId="0" xfId="1" applyNumberFormat="1" applyFont="1" applyFill="1" applyBorder="1" applyAlignment="1">
      <alignment horizontal="center" vertical="center"/>
    </xf>
    <xf numFmtId="0" fontId="5" fillId="0" borderId="0" xfId="0" applyFont="1" applyAlignment="1">
      <alignment vertical="center" wrapText="1"/>
    </xf>
    <xf numFmtId="3" fontId="5" fillId="2" borderId="1" xfId="0" applyNumberFormat="1" applyFont="1" applyFill="1" applyBorder="1" applyAlignment="1">
      <alignment horizontal="center" vertical="center"/>
    </xf>
    <xf numFmtId="3" fontId="5" fillId="2" borderId="6" xfId="0" applyNumberFormat="1" applyFont="1" applyFill="1" applyBorder="1" applyAlignment="1">
      <alignment horizontal="center" vertical="center"/>
    </xf>
    <xf numFmtId="0" fontId="5" fillId="2" borderId="1" xfId="0" applyFont="1" applyFill="1" applyBorder="1" applyAlignment="1">
      <alignment vertical="center" wrapText="1"/>
    </xf>
    <xf numFmtId="0" fontId="5" fillId="2" borderId="6" xfId="0" applyFont="1" applyFill="1" applyBorder="1" applyAlignment="1">
      <alignment vertical="center"/>
    </xf>
    <xf numFmtId="3" fontId="5" fillId="2" borderId="0" xfId="0" applyNumberFormat="1" applyFont="1" applyFill="1" applyBorder="1" applyAlignment="1">
      <alignment horizontal="center" vertical="center"/>
    </xf>
    <xf numFmtId="3" fontId="4" fillId="2" borderId="0" xfId="0" applyNumberFormat="1" applyFont="1" applyFill="1" applyBorder="1" applyAlignment="1">
      <alignment horizontal="center" vertical="center"/>
    </xf>
    <xf numFmtId="0" fontId="4" fillId="0" borderId="0" xfId="0" applyFont="1" applyBorder="1" applyAlignment="1">
      <alignment horizontal="centerContinuous" vertical="center"/>
    </xf>
    <xf numFmtId="0" fontId="10" fillId="0" borderId="0" xfId="3" applyFont="1" applyFill="1" applyAlignment="1">
      <alignment horizontal="left" vertical="center"/>
    </xf>
    <xf numFmtId="0" fontId="5" fillId="0" borderId="0" xfId="3" applyFont="1" applyFill="1" applyBorder="1" applyAlignment="1">
      <alignment vertical="center"/>
    </xf>
    <xf numFmtId="0" fontId="5" fillId="0" borderId="0" xfId="3" applyFont="1" applyFill="1" applyAlignment="1">
      <alignment vertical="center"/>
    </xf>
    <xf numFmtId="167" fontId="12" fillId="0" borderId="0" xfId="5" applyNumberFormat="1" applyFont="1" applyFill="1" applyAlignment="1">
      <alignment vertical="center"/>
    </xf>
    <xf numFmtId="0" fontId="12" fillId="0" borderId="0" xfId="3" applyFont="1" applyFill="1" applyAlignment="1">
      <alignment vertical="center"/>
    </xf>
    <xf numFmtId="0" fontId="10" fillId="2" borderId="0" xfId="3" applyFont="1" applyFill="1" applyAlignment="1">
      <alignment horizontal="left" vertical="center"/>
    </xf>
    <xf numFmtId="0" fontId="4" fillId="2" borderId="0" xfId="3" applyFont="1" applyFill="1" applyAlignment="1">
      <alignment horizontal="right" vertical="center"/>
    </xf>
    <xf numFmtId="0" fontId="5" fillId="2" borderId="0" xfId="3" applyFont="1" applyFill="1" applyAlignment="1">
      <alignment horizontal="right" vertical="center"/>
    </xf>
    <xf numFmtId="0" fontId="4" fillId="2" borderId="0" xfId="3" applyFont="1" applyFill="1" applyAlignment="1">
      <alignment vertical="center"/>
    </xf>
    <xf numFmtId="0" fontId="4" fillId="2" borderId="0" xfId="3" applyFont="1" applyFill="1" applyAlignment="1">
      <alignment horizontal="left" vertical="center"/>
    </xf>
    <xf numFmtId="3" fontId="5" fillId="2" borderId="0" xfId="2" applyNumberFormat="1" applyFont="1" applyFill="1" applyBorder="1" applyAlignment="1">
      <alignment horizontal="center" vertical="center"/>
    </xf>
    <xf numFmtId="3" fontId="5" fillId="2" borderId="9" xfId="2" applyNumberFormat="1" applyFont="1" applyFill="1" applyBorder="1" applyAlignment="1">
      <alignment horizontal="center" vertical="center"/>
    </xf>
    <xf numFmtId="3" fontId="4" fillId="2" borderId="9" xfId="2" applyNumberFormat="1" applyFont="1" applyFill="1" applyBorder="1" applyAlignment="1">
      <alignment horizontal="center" vertical="center"/>
    </xf>
    <xf numFmtId="3" fontId="5" fillId="2" borderId="11" xfId="2" applyNumberFormat="1" applyFont="1" applyFill="1" applyBorder="1" applyAlignment="1">
      <alignment horizontal="center" vertical="center"/>
    </xf>
    <xf numFmtId="0" fontId="4" fillId="2" borderId="10" xfId="3" applyFont="1" applyFill="1" applyBorder="1" applyAlignment="1">
      <alignment horizontal="left" vertical="center"/>
    </xf>
    <xf numFmtId="3" fontId="4" fillId="2" borderId="14" xfId="2" applyNumberFormat="1" applyFont="1" applyFill="1" applyBorder="1" applyAlignment="1">
      <alignment horizontal="center" vertical="center"/>
    </xf>
    <xf numFmtId="3" fontId="4" fillId="2" borderId="10" xfId="2" applyNumberFormat="1" applyFont="1" applyFill="1" applyBorder="1" applyAlignment="1">
      <alignment horizontal="center" vertical="center"/>
    </xf>
    <xf numFmtId="0" fontId="5" fillId="0" borderId="0" xfId="3" applyFont="1"/>
    <xf numFmtId="0" fontId="5" fillId="2" borderId="0" xfId="3" applyFont="1" applyFill="1" applyAlignment="1">
      <alignment horizontal="center" vertical="center"/>
    </xf>
    <xf numFmtId="0" fontId="5" fillId="2" borderId="0" xfId="3" applyFont="1" applyFill="1" applyBorder="1" applyAlignment="1">
      <alignment vertical="center"/>
    </xf>
    <xf numFmtId="0" fontId="5" fillId="2" borderId="0" xfId="3" applyFont="1" applyFill="1" applyAlignment="1">
      <alignment vertical="center"/>
    </xf>
    <xf numFmtId="3" fontId="5" fillId="2" borderId="2" xfId="2" applyNumberFormat="1" applyFont="1" applyFill="1" applyBorder="1" applyAlignment="1">
      <alignment horizontal="center" vertical="center"/>
    </xf>
    <xf numFmtId="3" fontId="5" fillId="2" borderId="5" xfId="2" applyNumberFormat="1" applyFont="1" applyFill="1" applyBorder="1" applyAlignment="1">
      <alignment horizontal="center" vertical="center"/>
    </xf>
    <xf numFmtId="3" fontId="4" fillId="2" borderId="2" xfId="2" applyNumberFormat="1" applyFont="1" applyFill="1" applyBorder="1" applyAlignment="1">
      <alignment horizontal="center" vertical="center"/>
    </xf>
    <xf numFmtId="3" fontId="4" fillId="2" borderId="5" xfId="2" applyNumberFormat="1" applyFont="1" applyFill="1" applyBorder="1" applyAlignment="1">
      <alignment horizontal="center" vertical="center"/>
    </xf>
    <xf numFmtId="3" fontId="5" fillId="2" borderId="1" xfId="2" applyNumberFormat="1" applyFont="1" applyFill="1" applyBorder="1" applyAlignment="1">
      <alignment horizontal="center" vertical="center"/>
    </xf>
    <xf numFmtId="3" fontId="4" fillId="2" borderId="4" xfId="2" applyNumberFormat="1" applyFont="1" applyFill="1" applyBorder="1" applyAlignment="1">
      <alignment horizontal="center" vertical="center"/>
    </xf>
    <xf numFmtId="3" fontId="5" fillId="2" borderId="6" xfId="2" applyNumberFormat="1" applyFont="1" applyFill="1" applyBorder="1" applyAlignment="1">
      <alignment horizontal="center" vertical="center"/>
    </xf>
    <xf numFmtId="3" fontId="5" fillId="2" borderId="3" xfId="2" applyNumberFormat="1" applyFont="1" applyFill="1" applyBorder="1" applyAlignment="1">
      <alignment horizontal="center" vertical="center"/>
    </xf>
    <xf numFmtId="3" fontId="4" fillId="2" borderId="13" xfId="2" applyNumberFormat="1" applyFont="1" applyFill="1" applyBorder="1" applyAlignment="1">
      <alignment horizontal="center" vertical="center"/>
    </xf>
    <xf numFmtId="0" fontId="5" fillId="2" borderId="0" xfId="3" applyFont="1" applyFill="1" applyAlignment="1">
      <alignment vertical="center" wrapText="1"/>
    </xf>
    <xf numFmtId="166" fontId="5" fillId="2" borderId="0" xfId="2"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5" xfId="3" applyNumberFormat="1" applyFont="1" applyFill="1" applyBorder="1" applyAlignment="1">
      <alignment horizontal="center" vertical="center"/>
    </xf>
    <xf numFmtId="3" fontId="4"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3" fontId="5" fillId="2" borderId="7" xfId="3" applyNumberFormat="1" applyFont="1" applyFill="1" applyBorder="1" applyAlignment="1">
      <alignment horizontal="center" vertical="center"/>
    </xf>
    <xf numFmtId="3" fontId="4" fillId="2" borderId="3" xfId="3" applyNumberFormat="1" applyFont="1" applyFill="1" applyBorder="1" applyAlignment="1">
      <alignment horizontal="center" vertical="center"/>
    </xf>
    <xf numFmtId="165" fontId="4" fillId="2" borderId="0" xfId="3" applyNumberFormat="1" applyFont="1" applyFill="1" applyAlignment="1">
      <alignment horizontal="left" vertical="center"/>
    </xf>
    <xf numFmtId="0" fontId="5" fillId="3" borderId="0" xfId="3" applyFont="1" applyFill="1"/>
    <xf numFmtId="3" fontId="4" fillId="3" borderId="0" xfId="2" applyNumberFormat="1" applyFont="1" applyFill="1" applyBorder="1" applyAlignment="1">
      <alignment horizontal="center" vertical="center"/>
    </xf>
    <xf numFmtId="0" fontId="5" fillId="3" borderId="0" xfId="3" applyFont="1" applyFill="1" applyBorder="1" applyAlignment="1">
      <alignment vertical="center"/>
    </xf>
    <xf numFmtId="0" fontId="14" fillId="2" borderId="0" xfId="0" applyFont="1" applyFill="1" applyAlignment="1">
      <alignment vertical="center"/>
    </xf>
    <xf numFmtId="0" fontId="14" fillId="2" borderId="0" xfId="3" applyFont="1" applyFill="1" applyAlignment="1">
      <alignment vertical="center"/>
    </xf>
    <xf numFmtId="0" fontId="12" fillId="2" borderId="0" xfId="0" applyFont="1" applyFill="1" applyAlignment="1">
      <alignment vertical="center"/>
    </xf>
    <xf numFmtId="3" fontId="4" fillId="0" borderId="2" xfId="1" applyNumberFormat="1" applyFont="1" applyFill="1" applyBorder="1" applyAlignment="1">
      <alignment horizontal="center" vertical="center"/>
    </xf>
    <xf numFmtId="3" fontId="4" fillId="0" borderId="10" xfId="1" applyNumberFormat="1" applyFont="1" applyFill="1" applyBorder="1" applyAlignment="1">
      <alignment horizontal="center" vertical="center"/>
    </xf>
    <xf numFmtId="3" fontId="4" fillId="0" borderId="0" xfId="1" applyNumberFormat="1" applyFont="1" applyFill="1" applyBorder="1" applyAlignment="1">
      <alignment horizontal="center" vertical="center"/>
    </xf>
    <xf numFmtId="0" fontId="14" fillId="0" borderId="8" xfId="0" applyFont="1" applyFill="1" applyBorder="1" applyAlignment="1">
      <alignment vertical="center"/>
    </xf>
    <xf numFmtId="3" fontId="4" fillId="0" borderId="9" xfId="1" applyNumberFormat="1" applyFont="1" applyFill="1" applyBorder="1" applyAlignment="1">
      <alignment horizontal="center" vertical="center"/>
    </xf>
    <xf numFmtId="0" fontId="12" fillId="0" borderId="8" xfId="0" applyFont="1" applyFill="1" applyBorder="1" applyAlignment="1">
      <alignment vertical="center"/>
    </xf>
    <xf numFmtId="3" fontId="5" fillId="0" borderId="2" xfId="1" applyNumberFormat="1" applyFont="1" applyFill="1" applyBorder="1" applyAlignment="1">
      <alignment horizontal="center" vertical="center"/>
    </xf>
    <xf numFmtId="3" fontId="5" fillId="0" borderId="5" xfId="1" applyNumberFormat="1" applyFont="1" applyFill="1" applyBorder="1" applyAlignment="1">
      <alignment horizontal="center" vertical="center"/>
    </xf>
    <xf numFmtId="3" fontId="5" fillId="0" borderId="9" xfId="1" applyNumberFormat="1" applyFont="1" applyFill="1" applyBorder="1" applyAlignment="1">
      <alignment horizontal="center" vertical="center"/>
    </xf>
    <xf numFmtId="3" fontId="5" fillId="0" borderId="0" xfId="1" applyNumberFormat="1" applyFont="1" applyFill="1" applyBorder="1" applyAlignment="1">
      <alignment horizontal="center" vertical="center"/>
    </xf>
    <xf numFmtId="3" fontId="4" fillId="0" borderId="5" xfId="1" applyNumberFormat="1" applyFont="1" applyFill="1" applyBorder="1" applyAlignment="1">
      <alignment horizontal="center" vertical="center"/>
    </xf>
    <xf numFmtId="3" fontId="4" fillId="0" borderId="14"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5" fillId="0" borderId="3"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0" fontId="14" fillId="2" borderId="8" xfId="0" applyFont="1" applyFill="1" applyBorder="1" applyAlignment="1">
      <alignment vertical="top" wrapText="1"/>
    </xf>
    <xf numFmtId="0" fontId="14" fillId="2" borderId="0" xfId="0" applyFont="1" applyFill="1" applyBorder="1" applyAlignment="1">
      <alignment vertical="top" wrapText="1"/>
    </xf>
    <xf numFmtId="0" fontId="12" fillId="3" borderId="0" xfId="0" applyFont="1" applyFill="1"/>
    <xf numFmtId="0" fontId="5" fillId="3" borderId="0" xfId="0" applyFont="1" applyFill="1" applyAlignment="1">
      <alignment vertical="center"/>
    </xf>
    <xf numFmtId="0" fontId="12" fillId="3" borderId="0" xfId="0" applyFont="1" applyFill="1" applyAlignment="1">
      <alignment vertical="center"/>
    </xf>
    <xf numFmtId="3" fontId="4" fillId="3" borderId="5" xfId="1" applyNumberFormat="1" applyFont="1" applyFill="1" applyBorder="1" applyAlignment="1">
      <alignment horizontal="center" vertical="center"/>
    </xf>
    <xf numFmtId="3" fontId="4" fillId="3" borderId="2" xfId="1" applyNumberFormat="1" applyFont="1" applyFill="1" applyBorder="1" applyAlignment="1">
      <alignment horizontal="center" vertical="center"/>
    </xf>
    <xf numFmtId="3" fontId="4" fillId="3" borderId="14" xfId="1" applyNumberFormat="1" applyFont="1" applyFill="1" applyBorder="1" applyAlignment="1">
      <alignment horizontal="center" vertical="center"/>
    </xf>
    <xf numFmtId="3" fontId="4" fillId="3" borderId="10" xfId="1" applyNumberFormat="1" applyFont="1" applyFill="1" applyBorder="1" applyAlignment="1">
      <alignment horizontal="center" vertical="center"/>
    </xf>
    <xf numFmtId="0" fontId="5" fillId="3" borderId="0" xfId="0" applyFont="1" applyFill="1" applyAlignment="1">
      <alignment vertical="center" wrapText="1"/>
    </xf>
    <xf numFmtId="3" fontId="5" fillId="3" borderId="5" xfId="0" applyNumberFormat="1" applyFont="1" applyFill="1" applyBorder="1" applyAlignment="1">
      <alignment horizontal="center" vertical="center"/>
    </xf>
    <xf numFmtId="3" fontId="4" fillId="3" borderId="2" xfId="0" applyNumberFormat="1" applyFont="1" applyFill="1" applyBorder="1" applyAlignment="1">
      <alignment horizontal="center" vertical="center"/>
    </xf>
    <xf numFmtId="0" fontId="14" fillId="3" borderId="0" xfId="0" applyFont="1" applyFill="1" applyAlignment="1">
      <alignment vertical="top" wrapText="1"/>
    </xf>
    <xf numFmtId="3" fontId="4" fillId="3" borderId="9" xfId="1" applyNumberFormat="1" applyFont="1" applyFill="1" applyBorder="1" applyAlignment="1">
      <alignment horizontal="center" vertical="center"/>
    </xf>
    <xf numFmtId="0" fontId="13" fillId="2" borderId="0" xfId="0" applyFont="1" applyFill="1" applyAlignment="1">
      <alignment horizontal="left" vertical="center"/>
    </xf>
    <xf numFmtId="0" fontId="5" fillId="2" borderId="2" xfId="0" applyFont="1" applyFill="1" applyBorder="1" applyAlignment="1">
      <alignment horizontal="left" vertical="center"/>
    </xf>
    <xf numFmtId="0" fontId="5" fillId="2" borderId="9" xfId="0" applyFont="1" applyFill="1" applyBorder="1" applyAlignment="1">
      <alignment horizontal="left" vertical="center"/>
    </xf>
    <xf numFmtId="3" fontId="5" fillId="0" borderId="12" xfId="0" applyNumberFormat="1" applyFont="1" applyBorder="1" applyAlignment="1">
      <alignment horizontal="center"/>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13" fillId="2" borderId="0" xfId="3" applyFont="1" applyFill="1" applyAlignment="1">
      <alignment horizontal="left" vertical="center"/>
    </xf>
    <xf numFmtId="0" fontId="5" fillId="2" borderId="2" xfId="3" applyFont="1" applyFill="1" applyBorder="1" applyAlignment="1">
      <alignment horizontal="left" vertical="center"/>
    </xf>
    <xf numFmtId="0" fontId="5" fillId="2" borderId="9" xfId="3" applyFont="1" applyFill="1" applyBorder="1" applyAlignment="1">
      <alignment horizontal="left" vertical="center"/>
    </xf>
    <xf numFmtId="3" fontId="5" fillId="0" borderId="12" xfId="3" applyNumberFormat="1" applyFont="1" applyBorder="1" applyAlignment="1">
      <alignment horizontal="center"/>
    </xf>
    <xf numFmtId="0" fontId="4" fillId="3" borderId="0" xfId="3" applyFont="1" applyFill="1" applyBorder="1" applyAlignment="1">
      <alignment horizontal="left" vertical="center"/>
    </xf>
    <xf numFmtId="0" fontId="16" fillId="2" borderId="0" xfId="0" applyFont="1" applyFill="1" applyAlignment="1">
      <alignment horizontal="left" vertical="center"/>
    </xf>
    <xf numFmtId="0" fontId="5" fillId="3" borderId="0" xfId="0" applyFont="1" applyFill="1"/>
    <xf numFmtId="0" fontId="12" fillId="3" borderId="0" xfId="3" applyFont="1" applyFill="1"/>
    <xf numFmtId="1" fontId="12" fillId="3" borderId="0" xfId="3" applyNumberFormat="1" applyFont="1" applyFill="1"/>
    <xf numFmtId="0" fontId="5" fillId="0" borderId="0" xfId="0" applyFont="1" applyBorder="1"/>
    <xf numFmtId="167" fontId="12" fillId="3" borderId="0" xfId="5" applyNumberFormat="1" applyFont="1" applyFill="1"/>
    <xf numFmtId="0" fontId="5" fillId="0" borderId="0" xfId="0" applyFont="1" applyFill="1"/>
    <xf numFmtId="0" fontId="17" fillId="3" borderId="0" xfId="3" applyFont="1" applyFill="1"/>
    <xf numFmtId="0" fontId="14" fillId="0" borderId="0" xfId="0" applyFont="1"/>
    <xf numFmtId="3" fontId="5" fillId="0" borderId="0" xfId="0" applyNumberFormat="1" applyFont="1"/>
    <xf numFmtId="0" fontId="5" fillId="0" borderId="5" xfId="0" applyFont="1" applyBorder="1"/>
    <xf numFmtId="0" fontId="17" fillId="0" borderId="0" xfId="0" applyFont="1"/>
    <xf numFmtId="0" fontId="12" fillId="0" borderId="0" xfId="0" applyFont="1"/>
    <xf numFmtId="0" fontId="5" fillId="3" borderId="0" xfId="3" applyFont="1" applyFill="1" applyBorder="1"/>
    <xf numFmtId="167" fontId="5" fillId="0" borderId="0" xfId="5" applyNumberFormat="1" applyFont="1" applyFill="1"/>
    <xf numFmtId="0" fontId="5" fillId="0" borderId="0" xfId="3" applyFont="1" applyFill="1"/>
    <xf numFmtId="0" fontId="14" fillId="0" borderId="0" xfId="3" applyFont="1" applyFill="1"/>
    <xf numFmtId="167" fontId="12" fillId="0" borderId="0" xfId="5" applyNumberFormat="1" applyFont="1" applyFill="1"/>
    <xf numFmtId="0" fontId="12" fillId="0" borderId="0" xfId="3" applyFont="1" applyFill="1"/>
    <xf numFmtId="0" fontId="12" fillId="0" borderId="0" xfId="3" applyFont="1"/>
    <xf numFmtId="167" fontId="5" fillId="0" borderId="0" xfId="5" applyNumberFormat="1" applyFont="1"/>
    <xf numFmtId="167" fontId="12" fillId="0" borderId="0" xfId="5" applyNumberFormat="1" applyFont="1"/>
    <xf numFmtId="167" fontId="5" fillId="0" borderId="0" xfId="3" applyNumberFormat="1" applyFont="1"/>
    <xf numFmtId="167" fontId="12" fillId="0" borderId="0" xfId="3" applyNumberFormat="1" applyFont="1"/>
    <xf numFmtId="0" fontId="13" fillId="0" borderId="0" xfId="0" applyFont="1" applyBorder="1" applyAlignment="1">
      <alignment horizontal="center"/>
    </xf>
    <xf numFmtId="0" fontId="5" fillId="2" borderId="4" xfId="0" applyFont="1" applyFill="1" applyBorder="1" applyAlignment="1">
      <alignment vertical="center" wrapText="1"/>
    </xf>
    <xf numFmtId="0" fontId="5" fillId="2" borderId="13" xfId="0" applyFont="1" applyFill="1" applyBorder="1" applyAlignment="1">
      <alignment vertical="center"/>
    </xf>
    <xf numFmtId="0" fontId="8" fillId="0" borderId="0" xfId="4" applyFont="1" applyAlignment="1">
      <alignment vertical="center"/>
    </xf>
    <xf numFmtId="0" fontId="4" fillId="0" borderId="0" xfId="0" applyFont="1" applyBorder="1"/>
    <xf numFmtId="0" fontId="5" fillId="0" borderId="10" xfId="0" applyFont="1" applyBorder="1"/>
    <xf numFmtId="3" fontId="5" fillId="0" borderId="16" xfId="0" applyNumberFormat="1" applyFont="1" applyBorder="1" applyAlignment="1">
      <alignment horizontal="center"/>
    </xf>
    <xf numFmtId="3" fontId="4" fillId="0" borderId="16" xfId="0" applyNumberFormat="1" applyFont="1" applyBorder="1" applyAlignment="1">
      <alignment horizontal="center"/>
    </xf>
    <xf numFmtId="3" fontId="5" fillId="0" borderId="10" xfId="0" applyNumberFormat="1" applyFont="1" applyBorder="1" applyAlignment="1">
      <alignment horizontal="center"/>
    </xf>
    <xf numFmtId="3" fontId="4" fillId="0" borderId="10" xfId="0" applyNumberFormat="1" applyFont="1" applyBorder="1" applyAlignment="1">
      <alignment horizontal="center"/>
    </xf>
    <xf numFmtId="3" fontId="4" fillId="0" borderId="17" xfId="0" applyNumberFormat="1" applyFont="1" applyBorder="1" applyAlignment="1">
      <alignment horizontal="center"/>
    </xf>
    <xf numFmtId="0" fontId="5" fillId="0" borderId="16" xfId="0" applyFont="1" applyBorder="1"/>
    <xf numFmtId="0" fontId="4" fillId="0" borderId="10" xfId="0" applyFont="1" applyBorder="1"/>
    <xf numFmtId="0" fontId="4" fillId="0" borderId="17" xfId="0" applyFont="1" applyBorder="1"/>
    <xf numFmtId="0" fontId="5" fillId="0" borderId="4" xfId="0" applyFont="1" applyFill="1" applyBorder="1"/>
    <xf numFmtId="3" fontId="4" fillId="0" borderId="17" xfId="0" applyNumberFormat="1" applyFont="1" applyFill="1" applyBorder="1" applyAlignment="1">
      <alignment horizontal="center"/>
    </xf>
    <xf numFmtId="0" fontId="5" fillId="0" borderId="10" xfId="0" applyFont="1" applyFill="1" applyBorder="1"/>
    <xf numFmtId="0" fontId="18" fillId="0" borderId="0" xfId="0" applyFont="1" applyBorder="1"/>
    <xf numFmtId="0" fontId="19" fillId="4" borderId="10" xfId="0" applyFont="1" applyFill="1" applyBorder="1" applyAlignment="1">
      <alignment horizontal="center" vertical="center"/>
    </xf>
    <xf numFmtId="0" fontId="20" fillId="4" borderId="10" xfId="0" applyFont="1" applyFill="1" applyBorder="1" applyAlignment="1">
      <alignment horizontal="center" vertical="center"/>
    </xf>
    <xf numFmtId="0" fontId="19" fillId="4" borderId="1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2" xfId="0" applyFont="1" applyFill="1" applyBorder="1" applyAlignment="1">
      <alignment horizontal="center"/>
    </xf>
    <xf numFmtId="0" fontId="14" fillId="2" borderId="0" xfId="0" applyFont="1" applyFill="1" applyBorder="1" applyAlignment="1">
      <alignment vertical="center"/>
    </xf>
    <xf numFmtId="0" fontId="9" fillId="2" borderId="10" xfId="0" applyFont="1" applyFill="1" applyBorder="1" applyAlignment="1">
      <alignment horizontal="center" vertical="center"/>
    </xf>
    <xf numFmtId="0" fontId="9" fillId="0" borderId="10" xfId="0" applyFont="1" applyFill="1" applyBorder="1" applyAlignment="1">
      <alignment horizontal="center" vertical="center"/>
    </xf>
    <xf numFmtId="3" fontId="5" fillId="2" borderId="0" xfId="0" applyNumberFormat="1" applyFont="1" applyFill="1" applyBorder="1" applyAlignment="1">
      <alignment vertical="center"/>
    </xf>
    <xf numFmtId="0" fontId="14" fillId="3" borderId="0" xfId="0" applyFont="1" applyFill="1" applyAlignment="1">
      <alignment vertical="center"/>
    </xf>
    <xf numFmtId="0" fontId="5" fillId="2" borderId="2" xfId="0" applyFont="1" applyFill="1" applyBorder="1" applyAlignment="1">
      <alignment horizontal="left" vertical="center"/>
    </xf>
    <xf numFmtId="0" fontId="5" fillId="2" borderId="9" xfId="0" applyFont="1" applyFill="1" applyBorder="1" applyAlignment="1">
      <alignment horizontal="left" vertical="center"/>
    </xf>
    <xf numFmtId="3" fontId="5" fillId="0" borderId="0" xfId="3" applyNumberFormat="1" applyFont="1" applyFill="1"/>
    <xf numFmtId="3" fontId="5" fillId="2" borderId="0" xfId="0" applyNumberFormat="1" applyFont="1" applyFill="1" applyAlignment="1">
      <alignment vertical="center" wrapText="1"/>
    </xf>
    <xf numFmtId="9" fontId="5" fillId="0" borderId="0" xfId="5" applyFont="1"/>
    <xf numFmtId="168" fontId="5" fillId="0" borderId="0" xfId="0" applyNumberFormat="1" applyFont="1"/>
    <xf numFmtId="169" fontId="5" fillId="0" borderId="0" xfId="0" applyNumberFormat="1" applyFont="1"/>
    <xf numFmtId="169" fontId="5" fillId="3" borderId="0" xfId="0" applyNumberFormat="1" applyFont="1" applyFill="1"/>
    <xf numFmtId="0" fontId="5" fillId="3" borderId="0" xfId="0" applyFont="1" applyFill="1" applyAlignment="1">
      <alignment vertical="top" wrapText="1"/>
    </xf>
    <xf numFmtId="3" fontId="4" fillId="2" borderId="13"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13" xfId="3" applyNumberFormat="1" applyFont="1" applyFill="1" applyBorder="1" applyAlignment="1">
      <alignment horizontal="center" vertical="center"/>
    </xf>
    <xf numFmtId="3" fontId="4" fillId="2" borderId="4" xfId="3" applyNumberFormat="1" applyFont="1" applyFill="1" applyBorder="1" applyAlignment="1">
      <alignment horizontal="center" vertical="center"/>
    </xf>
    <xf numFmtId="3" fontId="5" fillId="3" borderId="0" xfId="0" applyNumberFormat="1" applyFont="1" applyFill="1"/>
    <xf numFmtId="3" fontId="5" fillId="3" borderId="0" xfId="3" applyNumberFormat="1" applyFont="1" applyFill="1"/>
    <xf numFmtId="3" fontId="5" fillId="2" borderId="0" xfId="0" applyNumberFormat="1" applyFont="1" applyFill="1" applyAlignment="1">
      <alignment vertical="center"/>
    </xf>
    <xf numFmtId="3" fontId="12" fillId="2" borderId="0" xfId="0" applyNumberFormat="1" applyFont="1" applyFill="1" applyAlignment="1">
      <alignment vertical="center"/>
    </xf>
    <xf numFmtId="0" fontId="20" fillId="4" borderId="12" xfId="0" applyFont="1" applyFill="1" applyBorder="1" applyAlignment="1">
      <alignment horizontal="center"/>
    </xf>
    <xf numFmtId="0" fontId="5" fillId="2" borderId="2" xfId="0" applyFont="1" applyFill="1" applyBorder="1" applyAlignment="1">
      <alignment horizontal="left" vertical="center"/>
    </xf>
    <xf numFmtId="0" fontId="5" fillId="2" borderId="9" xfId="0" applyFont="1" applyFill="1" applyBorder="1" applyAlignment="1">
      <alignment horizontal="left" vertical="center"/>
    </xf>
    <xf numFmtId="0" fontId="5" fillId="0" borderId="0" xfId="0" applyFont="1" applyAlignment="1">
      <alignment horizontal="left" vertical="center" wrapText="1"/>
    </xf>
    <xf numFmtId="0" fontId="19" fillId="4" borderId="12" xfId="0" applyFont="1" applyFill="1" applyBorder="1" applyAlignment="1">
      <alignment horizontal="center"/>
    </xf>
    <xf numFmtId="1" fontId="5" fillId="0" borderId="10" xfId="0" applyNumberFormat="1" applyFont="1" applyBorder="1" applyAlignment="1">
      <alignment horizontal="center"/>
    </xf>
    <xf numFmtId="1" fontId="5" fillId="0" borderId="16" xfId="0" applyNumberFormat="1" applyFont="1" applyBorder="1" applyAlignment="1">
      <alignment horizontal="center"/>
    </xf>
    <xf numFmtId="1" fontId="4" fillId="0" borderId="10" xfId="0" applyNumberFormat="1" applyFont="1" applyBorder="1" applyAlignment="1">
      <alignment horizontal="center"/>
    </xf>
    <xf numFmtId="0" fontId="5" fillId="0" borderId="0" xfId="0" applyFont="1" applyAlignment="1">
      <alignment horizontal="center" vertical="center"/>
    </xf>
    <xf numFmtId="3" fontId="4" fillId="0" borderId="0" xfId="0" applyNumberFormat="1" applyFont="1" applyBorder="1" applyAlignment="1">
      <alignment horizontal="center"/>
    </xf>
    <xf numFmtId="0" fontId="5" fillId="2" borderId="0" xfId="0" applyFont="1" applyFill="1" applyBorder="1" applyAlignment="1">
      <alignment horizontal="left" vertical="center" wrapText="1"/>
    </xf>
    <xf numFmtId="0" fontId="24" fillId="3" borderId="0" xfId="7" applyFont="1" applyFill="1" applyAlignment="1">
      <alignment vertical="center"/>
    </xf>
    <xf numFmtId="0" fontId="23" fillId="3" borderId="0" xfId="11" applyFont="1" applyFill="1" applyAlignment="1">
      <alignment vertical="center" wrapText="1"/>
    </xf>
    <xf numFmtId="0" fontId="25" fillId="3" borderId="0" xfId="7" applyFont="1" applyFill="1" applyAlignment="1">
      <alignment vertical="center"/>
    </xf>
    <xf numFmtId="0" fontId="26" fillId="3" borderId="0" xfId="12" applyFill="1" applyAlignment="1">
      <alignment vertical="center"/>
    </xf>
    <xf numFmtId="0" fontId="27" fillId="3" borderId="0" xfId="7" applyFont="1" applyFill="1" applyAlignment="1">
      <alignment vertical="center"/>
    </xf>
    <xf numFmtId="0" fontId="3" fillId="3" borderId="0" xfId="11" applyFont="1" applyFill="1" applyAlignment="1">
      <alignment horizontal="left" vertical="center" wrapText="1"/>
    </xf>
    <xf numFmtId="0" fontId="29" fillId="0" borderId="0" xfId="9" applyFont="1" applyAlignment="1" applyProtection="1">
      <alignment horizontal="left"/>
    </xf>
    <xf numFmtId="0" fontId="30" fillId="3" borderId="0" xfId="11" applyFont="1" applyFill="1" applyAlignment="1">
      <alignment horizontal="left" vertical="center" wrapText="1"/>
    </xf>
    <xf numFmtId="0" fontId="3" fillId="3" borderId="0" xfId="7" applyFill="1" applyAlignment="1">
      <alignment horizontal="left" vertical="center" wrapText="1"/>
    </xf>
    <xf numFmtId="0" fontId="28" fillId="3" borderId="0" xfId="7" applyFont="1" applyFill="1" applyAlignment="1">
      <alignment horizontal="left" vertical="center" wrapText="1"/>
    </xf>
    <xf numFmtId="49" fontId="32" fillId="3" borderId="0" xfId="13" applyNumberFormat="1" applyFont="1" applyFill="1" applyBorder="1" applyAlignment="1">
      <alignment vertical="center"/>
    </xf>
    <xf numFmtId="0" fontId="24" fillId="3" borderId="0" xfId="7" applyFont="1" applyFill="1" applyAlignment="1">
      <alignment horizontal="left" vertical="center"/>
    </xf>
    <xf numFmtId="0" fontId="24" fillId="3" borderId="0" xfId="7" applyFont="1" applyFill="1" applyAlignment="1">
      <alignment horizontal="left" vertical="center" wrapText="1"/>
    </xf>
    <xf numFmtId="0" fontId="24" fillId="3" borderId="0" xfId="7" quotePrefix="1" applyFont="1" applyFill="1" applyAlignment="1">
      <alignment horizontal="left" vertical="center" wrapText="1"/>
    </xf>
    <xf numFmtId="0" fontId="24" fillId="3" borderId="0" xfId="7" quotePrefix="1" applyFont="1" applyFill="1" applyAlignment="1">
      <alignment horizontal="right" vertical="top"/>
    </xf>
    <xf numFmtId="0" fontId="33" fillId="3" borderId="0" xfId="11" applyFont="1" applyFill="1"/>
    <xf numFmtId="0" fontId="32" fillId="3" borderId="0" xfId="11" quotePrefix="1" applyFont="1" applyFill="1"/>
    <xf numFmtId="0" fontId="24" fillId="3" borderId="0" xfId="7" applyFont="1" applyFill="1" applyAlignment="1">
      <alignment vertical="center" wrapText="1"/>
    </xf>
    <xf numFmtId="0" fontId="3" fillId="3" borderId="0" xfId="7" applyFill="1" applyAlignment="1">
      <alignment vertical="center" wrapText="1"/>
    </xf>
    <xf numFmtId="0" fontId="34" fillId="3" borderId="0" xfId="12" applyFont="1" applyFill="1" applyAlignment="1">
      <alignment horizontal="left" vertical="center" wrapText="1"/>
    </xf>
    <xf numFmtId="0" fontId="35" fillId="3" borderId="0" xfId="7" applyFont="1" applyFill="1" applyAlignment="1">
      <alignment vertical="center"/>
    </xf>
    <xf numFmtId="0" fontId="36" fillId="3" borderId="0" xfId="7" applyFont="1" applyFill="1" applyAlignment="1">
      <alignment horizontal="center" vertical="center"/>
    </xf>
    <xf numFmtId="0" fontId="37" fillId="3" borderId="0" xfId="7" applyFont="1" applyFill="1" applyAlignment="1">
      <alignment horizontal="left" vertical="center"/>
    </xf>
    <xf numFmtId="0" fontId="24" fillId="3" borderId="0" xfId="7" applyFont="1" applyFill="1"/>
    <xf numFmtId="0" fontId="24" fillId="3" borderId="0" xfId="7" applyFont="1" applyFill="1" applyAlignment="1">
      <alignment horizontal="left" wrapText="1"/>
    </xf>
    <xf numFmtId="0" fontId="38" fillId="3" borderId="0" xfId="7" applyFont="1" applyFill="1" applyBorder="1" applyAlignment="1">
      <alignment horizontal="left" vertical="center" wrapText="1"/>
    </xf>
    <xf numFmtId="0" fontId="38" fillId="3" borderId="0" xfId="7" applyFont="1" applyFill="1" applyBorder="1" applyAlignment="1">
      <alignment horizontal="center" vertical="center" wrapText="1"/>
    </xf>
    <xf numFmtId="0" fontId="38" fillId="3" borderId="10" xfId="7" applyFont="1" applyFill="1" applyBorder="1" applyAlignment="1">
      <alignment horizontal="left" vertical="center" wrapText="1"/>
    </xf>
    <xf numFmtId="0" fontId="39" fillId="3" borderId="0" xfId="12" applyFont="1" applyFill="1" applyAlignment="1">
      <alignment vertical="center" wrapText="1"/>
    </xf>
    <xf numFmtId="0" fontId="38" fillId="3" borderId="10" xfId="7" applyFont="1" applyFill="1" applyBorder="1" applyAlignment="1">
      <alignment vertical="center" wrapText="1"/>
    </xf>
    <xf numFmtId="0" fontId="37" fillId="3" borderId="0" xfId="7" applyFont="1" applyFill="1"/>
    <xf numFmtId="0" fontId="40" fillId="5" borderId="10" xfId="7" applyFont="1" applyFill="1" applyBorder="1" applyAlignment="1">
      <alignment horizontal="center" vertical="center" wrapText="1"/>
    </xf>
    <xf numFmtId="0" fontId="40" fillId="5" borderId="12" xfId="7" applyFont="1" applyFill="1" applyBorder="1" applyAlignment="1">
      <alignment vertical="center" wrapText="1"/>
    </xf>
    <xf numFmtId="0" fontId="10" fillId="0" borderId="0" xfId="0" applyFont="1" applyBorder="1" applyAlignment="1"/>
    <xf numFmtId="0" fontId="5" fillId="2" borderId="5" xfId="0" applyFont="1" applyFill="1" applyBorder="1" applyAlignment="1">
      <alignment vertical="center" wrapText="1"/>
    </xf>
    <xf numFmtId="0" fontId="5" fillId="0" borderId="0" xfId="4" applyFont="1" applyBorder="1" applyAlignment="1">
      <alignment horizontal="center" vertical="center"/>
    </xf>
    <xf numFmtId="9" fontId="5" fillId="0" borderId="0" xfId="4" applyNumberFormat="1" applyFont="1" applyBorder="1" applyAlignment="1">
      <alignment vertical="center"/>
    </xf>
    <xf numFmtId="0" fontId="5" fillId="0" borderId="0" xfId="4" applyFont="1" applyBorder="1" applyAlignment="1">
      <alignment vertical="center"/>
    </xf>
    <xf numFmtId="0" fontId="5" fillId="0" borderId="2" xfId="4" applyFont="1" applyFill="1" applyBorder="1" applyAlignment="1">
      <alignment vertical="center"/>
    </xf>
    <xf numFmtId="0" fontId="5" fillId="0" borderId="2" xfId="4" applyFont="1" applyBorder="1" applyAlignment="1">
      <alignment horizontal="center" vertical="center" wrapText="1"/>
    </xf>
    <xf numFmtId="1" fontId="5" fillId="0" borderId="0" xfId="4" applyNumberFormat="1" applyFont="1" applyBorder="1" applyAlignment="1">
      <alignment vertical="center"/>
    </xf>
    <xf numFmtId="0" fontId="14" fillId="0" borderId="0" xfId="4" applyFont="1" applyBorder="1" applyAlignment="1">
      <alignment vertical="center"/>
    </xf>
    <xf numFmtId="0" fontId="5" fillId="0" borderId="9" xfId="4" applyFont="1" applyFill="1" applyBorder="1" applyAlignment="1">
      <alignment vertical="center"/>
    </xf>
    <xf numFmtId="0" fontId="5" fillId="0" borderId="9" xfId="4" applyFont="1" applyBorder="1" applyAlignment="1">
      <alignment horizontal="center" vertical="center" wrapText="1"/>
    </xf>
    <xf numFmtId="0" fontId="5" fillId="0" borderId="9" xfId="4" applyFont="1" applyBorder="1" applyAlignment="1">
      <alignment vertical="center"/>
    </xf>
    <xf numFmtId="0" fontId="5" fillId="0" borderId="0" xfId="4" applyFont="1"/>
    <xf numFmtId="0" fontId="5" fillId="0" borderId="9" xfId="4" applyFont="1" applyBorder="1" applyAlignment="1">
      <alignment horizontal="center"/>
    </xf>
    <xf numFmtId="0" fontId="5" fillId="0" borderId="12" xfId="4" applyFont="1" applyBorder="1" applyAlignment="1">
      <alignment vertical="center"/>
    </xf>
    <xf numFmtId="3" fontId="4" fillId="0" borderId="10" xfId="4" applyNumberFormat="1" applyFont="1" applyBorder="1" applyAlignment="1">
      <alignment horizontal="center"/>
    </xf>
    <xf numFmtId="0" fontId="5" fillId="0" borderId="0" xfId="4" applyFont="1" applyBorder="1" applyAlignment="1">
      <alignment horizontal="center"/>
    </xf>
    <xf numFmtId="3" fontId="5" fillId="0" borderId="0" xfId="4" applyNumberFormat="1" applyFont="1" applyBorder="1" applyAlignment="1">
      <alignment horizontal="center"/>
    </xf>
    <xf numFmtId="0" fontId="8" fillId="0" borderId="0" xfId="4" applyFont="1" applyAlignment="1">
      <alignment vertical="center" wrapText="1"/>
    </xf>
    <xf numFmtId="0" fontId="5" fillId="0" borderId="0" xfId="4" applyFont="1" applyAlignment="1">
      <alignment vertical="top" wrapText="1"/>
    </xf>
    <xf numFmtId="0" fontId="5" fillId="0" borderId="2" xfId="4" applyFont="1" applyBorder="1" applyAlignment="1">
      <alignment vertical="center"/>
    </xf>
    <xf numFmtId="0" fontId="13" fillId="0" borderId="0" xfId="0" applyFont="1" applyBorder="1" applyAlignment="1"/>
    <xf numFmtId="0" fontId="5" fillId="0" borderId="0" xfId="0" applyFont="1" applyAlignment="1">
      <alignment wrapText="1"/>
    </xf>
    <xf numFmtId="3" fontId="4" fillId="3" borderId="10" xfId="4" applyNumberFormat="1" applyFont="1" applyFill="1" applyBorder="1" applyAlignment="1">
      <alignment horizontal="center"/>
    </xf>
    <xf numFmtId="0" fontId="5" fillId="3" borderId="0" xfId="4" applyFont="1" applyFill="1"/>
    <xf numFmtId="0" fontId="12" fillId="0" borderId="0" xfId="4" applyFont="1"/>
    <xf numFmtId="1" fontId="5" fillId="0" borderId="10" xfId="10" applyNumberFormat="1" applyFont="1" applyBorder="1" applyAlignment="1">
      <alignment horizontal="center"/>
    </xf>
    <xf numFmtId="0" fontId="5" fillId="0" borderId="0" xfId="0" applyFont="1" applyFill="1" applyBorder="1"/>
    <xf numFmtId="0" fontId="5" fillId="2" borderId="11" xfId="0" applyFont="1" applyFill="1" applyBorder="1" applyAlignment="1">
      <alignment vertical="center"/>
    </xf>
    <xf numFmtId="0" fontId="5" fillId="0" borderId="0" xfId="0" applyFont="1" applyBorder="1" applyAlignment="1">
      <alignment horizontal="center" vertical="center" wrapText="1"/>
    </xf>
    <xf numFmtId="0" fontId="5" fillId="2" borderId="10" xfId="0" applyFont="1" applyFill="1" applyBorder="1" applyAlignment="1">
      <alignment horizontal="left" vertical="center"/>
    </xf>
    <xf numFmtId="0" fontId="5" fillId="2" borderId="10" xfId="0" applyFont="1" applyFill="1" applyBorder="1" applyAlignment="1">
      <alignment vertical="center"/>
    </xf>
    <xf numFmtId="0" fontId="4" fillId="2" borderId="10" xfId="0" applyFont="1" applyFill="1" applyBorder="1" applyAlignment="1">
      <alignment vertical="center"/>
    </xf>
    <xf numFmtId="0" fontId="4" fillId="2" borderId="8" xfId="0" applyFont="1" applyFill="1" applyBorder="1" applyAlignment="1">
      <alignment vertical="center"/>
    </xf>
    <xf numFmtId="0" fontId="5" fillId="0" borderId="8" xfId="0" applyFont="1" applyBorder="1"/>
    <xf numFmtId="0" fontId="42" fillId="0" borderId="0" xfId="0" applyFont="1" applyBorder="1" applyAlignment="1">
      <alignment horizontal="left"/>
    </xf>
    <xf numFmtId="0" fontId="5" fillId="2" borderId="10" xfId="1" applyNumberFormat="1" applyFont="1" applyFill="1" applyBorder="1" applyAlignment="1">
      <alignment horizontal="right" vertical="center"/>
    </xf>
    <xf numFmtId="2" fontId="5" fillId="2" borderId="10" xfId="1" applyNumberFormat="1" applyFont="1" applyFill="1" applyBorder="1" applyAlignment="1">
      <alignment horizontal="right" vertical="center"/>
    </xf>
    <xf numFmtId="0" fontId="5" fillId="2" borderId="10" xfId="0" applyNumberFormat="1" applyFont="1" applyFill="1" applyBorder="1" applyAlignment="1">
      <alignment horizontal="right" vertical="center"/>
    </xf>
    <xf numFmtId="0" fontId="4" fillId="0" borderId="10" xfId="0" applyNumberFormat="1" applyFont="1" applyBorder="1" applyAlignment="1">
      <alignment horizontal="right"/>
    </xf>
    <xf numFmtId="0" fontId="5" fillId="0" borderId="10" xfId="1" applyNumberFormat="1" applyFont="1" applyFill="1" applyBorder="1" applyAlignment="1">
      <alignment horizontal="right" vertical="center"/>
    </xf>
    <xf numFmtId="0" fontId="4" fillId="2" borderId="10" xfId="0" applyNumberFormat="1" applyFont="1" applyFill="1" applyBorder="1" applyAlignment="1">
      <alignment horizontal="right" vertical="center"/>
    </xf>
    <xf numFmtId="0" fontId="4" fillId="2" borderId="10" xfId="1" applyNumberFormat="1" applyFont="1" applyFill="1" applyBorder="1" applyAlignment="1">
      <alignment horizontal="right" vertical="center"/>
    </xf>
    <xf numFmtId="0" fontId="4" fillId="0" borderId="10" xfId="1" applyNumberFormat="1" applyFont="1" applyFill="1" applyBorder="1" applyAlignment="1">
      <alignment horizontal="right" vertical="center"/>
    </xf>
    <xf numFmtId="0" fontId="20" fillId="0" borderId="0" xfId="0" applyFont="1" applyFill="1" applyBorder="1" applyAlignment="1">
      <alignment vertical="center"/>
    </xf>
    <xf numFmtId="0" fontId="43" fillId="0" borderId="0" xfId="0" applyFont="1" applyBorder="1" applyAlignment="1">
      <alignment vertical="top" wrapText="1"/>
    </xf>
    <xf numFmtId="0" fontId="41" fillId="0" borderId="0" xfId="0" applyFont="1" applyBorder="1" applyAlignment="1">
      <alignment vertical="top" wrapText="1"/>
    </xf>
    <xf numFmtId="3" fontId="20" fillId="6" borderId="2" xfId="0" applyNumberFormat="1" applyFont="1" applyFill="1" applyBorder="1" applyAlignment="1">
      <alignment horizontal="center" vertical="center" wrapText="1"/>
    </xf>
    <xf numFmtId="3" fontId="20" fillId="7" borderId="10" xfId="0" applyNumberFormat="1" applyFont="1" applyFill="1" applyBorder="1" applyAlignment="1">
      <alignment horizontal="center" vertical="center" wrapText="1"/>
    </xf>
    <xf numFmtId="3" fontId="20" fillId="7" borderId="2" xfId="0" applyNumberFormat="1" applyFont="1" applyFill="1" applyBorder="1" applyAlignment="1">
      <alignment horizontal="center" vertical="center" wrapText="1"/>
    </xf>
    <xf numFmtId="0" fontId="45" fillId="3" borderId="0" xfId="12" applyFont="1" applyFill="1" applyAlignment="1">
      <alignment vertical="center"/>
    </xf>
    <xf numFmtId="0" fontId="46" fillId="3" borderId="0" xfId="7" applyFont="1" applyFill="1" applyAlignment="1">
      <alignment vertical="center"/>
    </xf>
    <xf numFmtId="0" fontId="47" fillId="3" borderId="0" xfId="7" applyFont="1" applyFill="1" applyAlignment="1">
      <alignment vertical="center"/>
    </xf>
    <xf numFmtId="0" fontId="48" fillId="3" borderId="0" xfId="7" applyFont="1" applyFill="1" applyAlignment="1">
      <alignment vertical="center"/>
    </xf>
    <xf numFmtId="0" fontId="49" fillId="3" borderId="0" xfId="12" applyFont="1" applyFill="1" applyAlignment="1">
      <alignment vertical="center"/>
    </xf>
    <xf numFmtId="0" fontId="50" fillId="3" borderId="0" xfId="7" applyFont="1" applyFill="1" applyAlignment="1">
      <alignment vertical="center"/>
    </xf>
    <xf numFmtId="0" fontId="51" fillId="3" borderId="0" xfId="7" applyFont="1" applyFill="1" applyAlignment="1">
      <alignment vertical="center"/>
    </xf>
    <xf numFmtId="0" fontId="52" fillId="3" borderId="0" xfId="12" applyFont="1" applyFill="1" applyAlignment="1">
      <alignment vertical="center"/>
    </xf>
    <xf numFmtId="0" fontId="53" fillId="3" borderId="0" xfId="7" applyFont="1" applyFill="1" applyAlignment="1">
      <alignment vertical="center"/>
    </xf>
    <xf numFmtId="0" fontId="54" fillId="3" borderId="0" xfId="12" applyFont="1" applyFill="1" applyAlignment="1">
      <alignment vertical="center"/>
    </xf>
    <xf numFmtId="0" fontId="55" fillId="3" borderId="0" xfId="7" applyFont="1" applyFill="1" applyAlignment="1">
      <alignment vertical="center"/>
    </xf>
    <xf numFmtId="0" fontId="56" fillId="3" borderId="0" xfId="7" applyFont="1" applyFill="1" applyAlignment="1">
      <alignment vertical="center"/>
    </xf>
    <xf numFmtId="0" fontId="57" fillId="3" borderId="0" xfId="7" applyFont="1" applyFill="1" applyAlignment="1">
      <alignment vertical="center"/>
    </xf>
    <xf numFmtId="0" fontId="5" fillId="0" borderId="10" xfId="0" applyNumberFormat="1" applyFont="1" applyFill="1" applyBorder="1" applyAlignment="1">
      <alignment horizontal="right" vertical="center"/>
    </xf>
    <xf numFmtId="0" fontId="4" fillId="0" borderId="10" xfId="0" applyNumberFormat="1" applyFont="1" applyFill="1" applyBorder="1" applyAlignment="1">
      <alignment horizontal="right"/>
    </xf>
    <xf numFmtId="0" fontId="5" fillId="0" borderId="0" xfId="0" applyFont="1" applyFill="1" applyBorder="1" applyAlignment="1">
      <alignment vertical="center"/>
    </xf>
    <xf numFmtId="0" fontId="5" fillId="0" borderId="0" xfId="0" applyFont="1" applyFill="1" applyAlignment="1">
      <alignment vertical="center"/>
    </xf>
    <xf numFmtId="0" fontId="30" fillId="0" borderId="0" xfId="0" applyFont="1"/>
    <xf numFmtId="0" fontId="4" fillId="0" borderId="0" xfId="0" applyFont="1"/>
    <xf numFmtId="0" fontId="38" fillId="0" borderId="10" xfId="7" applyFont="1" applyFill="1" applyBorder="1" applyAlignment="1">
      <alignment horizontal="left" vertical="center" wrapText="1"/>
    </xf>
    <xf numFmtId="0" fontId="38" fillId="0" borderId="10" xfId="7" applyFont="1" applyFill="1" applyBorder="1" applyAlignment="1">
      <alignment horizontal="center" vertical="center" wrapText="1"/>
    </xf>
    <xf numFmtId="0" fontId="5" fillId="0" borderId="0" xfId="0" applyFont="1" applyAlignment="1">
      <alignment horizontal="left" vertical="center" wrapText="1"/>
    </xf>
    <xf numFmtId="0" fontId="26" fillId="3" borderId="0" xfId="12" applyFill="1" applyAlignment="1">
      <alignment horizontal="left" vertical="center" wrapText="1"/>
    </xf>
    <xf numFmtId="0" fontId="26" fillId="3" borderId="0" xfId="12" applyFill="1" applyAlignment="1">
      <alignment vertical="center" wrapText="1"/>
    </xf>
    <xf numFmtId="0" fontId="26" fillId="3" borderId="0" xfId="12" applyFill="1" applyAlignment="1">
      <alignment horizontal="left" vertical="center"/>
    </xf>
    <xf numFmtId="0" fontId="5" fillId="0" borderId="5" xfId="0" applyFont="1" applyFill="1" applyBorder="1"/>
    <xf numFmtId="0" fontId="36" fillId="3" borderId="0" xfId="7" applyFont="1" applyFill="1" applyAlignment="1">
      <alignment horizontal="center" vertical="center"/>
    </xf>
    <xf numFmtId="0" fontId="26" fillId="3" borderId="0" xfId="12" applyFill="1" applyAlignment="1">
      <alignment horizontal="left" vertical="center" wrapText="1"/>
    </xf>
    <xf numFmtId="0" fontId="26" fillId="3" borderId="0" xfId="12" applyFill="1" applyAlignment="1">
      <alignment vertical="center" wrapText="1"/>
    </xf>
    <xf numFmtId="0" fontId="25" fillId="3" borderId="0" xfId="7" quotePrefix="1" applyFont="1" applyFill="1" applyAlignment="1">
      <alignment horizontal="left" vertical="center" wrapText="1"/>
    </xf>
    <xf numFmtId="0" fontId="28" fillId="4" borderId="0" xfId="7" applyFont="1" applyFill="1" applyAlignment="1">
      <alignment horizontal="left" vertical="center" wrapText="1"/>
    </xf>
    <xf numFmtId="0" fontId="3" fillId="4" borderId="0" xfId="7" applyFont="1" applyFill="1" applyAlignment="1">
      <alignment horizontal="left" vertical="center" wrapText="1"/>
    </xf>
    <xf numFmtId="0" fontId="28" fillId="6" borderId="0" xfId="7" applyFont="1" applyFill="1" applyAlignment="1">
      <alignment horizontal="left" vertical="center"/>
    </xf>
    <xf numFmtId="0" fontId="28" fillId="7" borderId="0" xfId="7" applyFont="1" applyFill="1" applyAlignment="1">
      <alignment horizontal="left" vertical="center" wrapText="1"/>
    </xf>
    <xf numFmtId="0" fontId="38" fillId="3" borderId="0" xfId="7" applyFont="1" applyFill="1" applyAlignment="1">
      <alignment horizontal="left" vertical="center" wrapText="1"/>
    </xf>
    <xf numFmtId="0" fontId="38" fillId="3" borderId="0" xfId="7" applyFont="1" applyFill="1" applyAlignment="1">
      <alignment horizontal="left" wrapText="1"/>
    </xf>
    <xf numFmtId="0" fontId="16" fillId="0" borderId="7" xfId="0" applyFont="1" applyBorder="1" applyAlignment="1">
      <alignment horizontal="center"/>
    </xf>
    <xf numFmtId="0" fontId="16" fillId="2" borderId="0" xfId="0" applyFont="1" applyFill="1" applyAlignment="1">
      <alignment horizontal="left" vertical="center"/>
    </xf>
    <xf numFmtId="0" fontId="20" fillId="4" borderId="12"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5" fillId="2" borderId="2" xfId="0" applyFont="1" applyFill="1" applyBorder="1" applyAlignment="1">
      <alignment horizontal="left" vertical="center"/>
    </xf>
    <xf numFmtId="0" fontId="5" fillId="2" borderId="9" xfId="0" applyFont="1" applyFill="1" applyBorder="1" applyAlignment="1">
      <alignment horizontal="left" vertical="center"/>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0" fontId="5" fillId="2" borderId="2" xfId="0" applyFont="1" applyFill="1" applyBorder="1" applyAlignment="1">
      <alignment horizontal="left" vertical="center" wrapText="1"/>
    </xf>
    <xf numFmtId="0" fontId="5" fillId="0" borderId="3" xfId="0" applyFont="1" applyBorder="1"/>
    <xf numFmtId="0" fontId="5"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4" fillId="2" borderId="12" xfId="0" applyFont="1" applyFill="1" applyBorder="1" applyAlignment="1">
      <alignment horizontal="left" vertical="center"/>
    </xf>
    <xf numFmtId="0" fontId="4" fillId="2" borderId="15" xfId="0" applyFont="1" applyFill="1" applyBorder="1" applyAlignment="1">
      <alignment horizontal="left" vertical="center"/>
    </xf>
    <xf numFmtId="0" fontId="5" fillId="0" borderId="9" xfId="0" applyFont="1" applyBorder="1"/>
    <xf numFmtId="0" fontId="41" fillId="0" borderId="0" xfId="0" applyFont="1" applyBorder="1" applyAlignment="1">
      <alignment horizontal="left" vertical="top" wrapText="1"/>
    </xf>
    <xf numFmtId="0" fontId="20" fillId="4" borderId="10" xfId="0" applyFont="1" applyFill="1" applyBorder="1" applyAlignment="1">
      <alignment horizontal="center" vertical="center"/>
    </xf>
    <xf numFmtId="0" fontId="5" fillId="0" borderId="10" xfId="0" applyFont="1" applyBorder="1" applyAlignment="1">
      <alignment horizontal="left" vertical="center" wrapText="1"/>
    </xf>
    <xf numFmtId="0" fontId="41" fillId="0" borderId="10" xfId="0" applyFont="1" applyBorder="1" applyAlignment="1">
      <alignment horizontal="left"/>
    </xf>
    <xf numFmtId="0" fontId="42" fillId="0" borderId="10" xfId="0" applyFont="1" applyBorder="1" applyAlignment="1">
      <alignment horizontal="left"/>
    </xf>
    <xf numFmtId="0" fontId="5"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1" xfId="0" applyFont="1" applyFill="1" applyBorder="1" applyAlignment="1">
      <alignment horizontal="left" vertical="center"/>
    </xf>
    <xf numFmtId="0" fontId="5" fillId="2" borderId="6" xfId="0" applyFont="1" applyFill="1" applyBorder="1" applyAlignment="1">
      <alignment horizontal="left" vertical="center"/>
    </xf>
    <xf numFmtId="0" fontId="5" fillId="2" borderId="13" xfId="0" applyFont="1" applyFill="1" applyBorder="1" applyAlignment="1">
      <alignment horizontal="left" vertical="center"/>
    </xf>
    <xf numFmtId="0" fontId="20" fillId="4" borderId="12" xfId="0" applyFont="1" applyFill="1" applyBorder="1" applyAlignment="1">
      <alignment horizontal="center"/>
    </xf>
    <xf numFmtId="0" fontId="20" fillId="4" borderId="15" xfId="0" applyFont="1" applyFill="1" applyBorder="1" applyAlignment="1">
      <alignment horizontal="center"/>
    </xf>
    <xf numFmtId="3" fontId="5" fillId="0" borderId="12" xfId="0" applyNumberFormat="1" applyFont="1" applyBorder="1" applyAlignment="1">
      <alignment horizontal="center"/>
    </xf>
    <xf numFmtId="3" fontId="5" fillId="0" borderId="15" xfId="0" applyNumberFormat="1" applyFont="1" applyBorder="1" applyAlignment="1">
      <alignment horizontal="center"/>
    </xf>
    <xf numFmtId="3" fontId="4" fillId="0" borderId="12" xfId="0" applyNumberFormat="1" applyFont="1" applyBorder="1" applyAlignment="1">
      <alignment horizontal="center"/>
    </xf>
    <xf numFmtId="3" fontId="4" fillId="0" borderId="15" xfId="0" applyNumberFormat="1" applyFont="1" applyBorder="1" applyAlignment="1">
      <alignment horizontal="center"/>
    </xf>
    <xf numFmtId="0" fontId="16" fillId="4" borderId="0" xfId="0" applyFont="1" applyFill="1" applyAlignment="1">
      <alignment horizontal="left" vertical="center"/>
    </xf>
    <xf numFmtId="0" fontId="5" fillId="2" borderId="5" xfId="0" applyFont="1" applyFill="1" applyBorder="1" applyAlignment="1">
      <alignment horizontal="left"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8" fillId="2" borderId="12" xfId="0" applyFont="1" applyFill="1" applyBorder="1" applyAlignment="1">
      <alignment horizontal="left" vertical="center"/>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3" fontId="5" fillId="4" borderId="15" xfId="0" applyNumberFormat="1" applyFont="1" applyFill="1" applyBorder="1" applyAlignment="1">
      <alignment horizontal="center"/>
    </xf>
    <xf numFmtId="3" fontId="4" fillId="0" borderId="12" xfId="0" applyNumberFormat="1" applyFont="1" applyFill="1" applyBorder="1" applyAlignment="1">
      <alignment horizontal="center"/>
    </xf>
    <xf numFmtId="3" fontId="4" fillId="0" borderId="15" xfId="0" applyNumberFormat="1" applyFont="1" applyFill="1" applyBorder="1" applyAlignment="1">
      <alignment horizontal="center"/>
    </xf>
    <xf numFmtId="0" fontId="14" fillId="0" borderId="0" xfId="0" applyFont="1" applyAlignment="1">
      <alignment horizontal="left" vertical="top" wrapText="1"/>
    </xf>
    <xf numFmtId="0" fontId="7" fillId="2" borderId="2" xfId="0" applyFont="1" applyFill="1" applyBorder="1" applyAlignment="1">
      <alignment horizontal="left" vertical="center"/>
    </xf>
    <xf numFmtId="0" fontId="16" fillId="0" borderId="18" xfId="3" applyFont="1" applyBorder="1" applyAlignment="1">
      <alignment horizontal="center"/>
    </xf>
    <xf numFmtId="0" fontId="16" fillId="0" borderId="19" xfId="3" applyFont="1" applyBorder="1" applyAlignment="1">
      <alignment horizontal="center"/>
    </xf>
    <xf numFmtId="0" fontId="16" fillId="0" borderId="20" xfId="3" applyFont="1" applyBorder="1" applyAlignment="1">
      <alignment horizontal="center"/>
    </xf>
    <xf numFmtId="0" fontId="16" fillId="2" borderId="0" xfId="3" applyFont="1" applyFill="1" applyAlignment="1">
      <alignment horizontal="left" vertical="center"/>
    </xf>
    <xf numFmtId="0" fontId="5" fillId="2" borderId="2" xfId="3" applyFont="1" applyFill="1" applyBorder="1" applyAlignment="1">
      <alignment horizontal="left" vertical="center" wrapText="1"/>
    </xf>
    <xf numFmtId="0" fontId="5" fillId="0" borderId="9" xfId="3" applyFont="1" applyBorder="1"/>
    <xf numFmtId="0" fontId="5" fillId="0" borderId="3" xfId="3" applyFont="1" applyBorder="1"/>
    <xf numFmtId="0" fontId="5" fillId="2" borderId="2" xfId="3" applyFont="1" applyFill="1" applyBorder="1" applyAlignment="1">
      <alignment horizontal="left" vertical="center"/>
    </xf>
    <xf numFmtId="0" fontId="5" fillId="2" borderId="9" xfId="3" applyFont="1" applyFill="1" applyBorder="1" applyAlignment="1">
      <alignment horizontal="left" vertical="center"/>
    </xf>
    <xf numFmtId="0" fontId="5" fillId="2" borderId="3" xfId="3" applyFont="1" applyFill="1" applyBorder="1" applyAlignment="1">
      <alignment horizontal="left" vertical="center"/>
    </xf>
    <xf numFmtId="0" fontId="4" fillId="2" borderId="12" xfId="3" applyFont="1" applyFill="1" applyBorder="1" applyAlignment="1">
      <alignment horizontal="left" vertical="center"/>
    </xf>
    <xf numFmtId="0" fontId="4" fillId="2" borderId="15" xfId="3" applyFont="1" applyFill="1" applyBorder="1" applyAlignment="1">
      <alignment horizontal="left" vertical="center"/>
    </xf>
    <xf numFmtId="0" fontId="5" fillId="2" borderId="1" xfId="3" applyFont="1" applyFill="1" applyBorder="1" applyAlignment="1">
      <alignment horizontal="left" vertical="center"/>
    </xf>
    <xf numFmtId="0" fontId="5" fillId="2" borderId="4" xfId="3" applyFont="1" applyFill="1" applyBorder="1" applyAlignment="1">
      <alignment horizontal="left" vertical="center"/>
    </xf>
    <xf numFmtId="0" fontId="5" fillId="2" borderId="8" xfId="3" applyFont="1" applyFill="1" applyBorder="1" applyAlignment="1">
      <alignment horizontal="left" vertical="center"/>
    </xf>
    <xf numFmtId="0" fontId="5" fillId="2" borderId="11" xfId="3" applyFont="1" applyFill="1" applyBorder="1" applyAlignment="1">
      <alignment horizontal="left" vertical="center"/>
    </xf>
    <xf numFmtId="0" fontId="5" fillId="2" borderId="6" xfId="3" applyFont="1" applyFill="1" applyBorder="1" applyAlignment="1">
      <alignment horizontal="left" vertical="center"/>
    </xf>
    <xf numFmtId="0" fontId="5" fillId="2" borderId="13" xfId="3" applyFont="1" applyFill="1" applyBorder="1" applyAlignment="1">
      <alignment horizontal="left" vertical="center"/>
    </xf>
    <xf numFmtId="0" fontId="5" fillId="2" borderId="1" xfId="3" applyFont="1" applyFill="1" applyBorder="1" applyAlignment="1">
      <alignment horizontal="left" vertical="center" wrapText="1"/>
    </xf>
    <xf numFmtId="0" fontId="5" fillId="2" borderId="4" xfId="3" applyFont="1" applyFill="1" applyBorder="1" applyAlignment="1">
      <alignment horizontal="left" vertical="center" wrapText="1"/>
    </xf>
    <xf numFmtId="0" fontId="5" fillId="2" borderId="8"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5" fillId="2" borderId="6" xfId="3" applyFont="1" applyFill="1" applyBorder="1" applyAlignment="1">
      <alignment horizontal="left" vertical="center" wrapText="1"/>
    </xf>
    <xf numFmtId="0" fontId="5" fillId="2" borderId="13" xfId="3" applyFont="1" applyFill="1" applyBorder="1" applyAlignment="1">
      <alignment horizontal="left" vertical="center" wrapText="1"/>
    </xf>
    <xf numFmtId="3" fontId="5" fillId="0" borderId="12" xfId="3" applyNumberFormat="1" applyFont="1" applyBorder="1" applyAlignment="1">
      <alignment horizontal="center"/>
    </xf>
    <xf numFmtId="3" fontId="5" fillId="0" borderId="15" xfId="3" applyNumberFormat="1" applyFont="1" applyBorder="1" applyAlignment="1">
      <alignment horizontal="center"/>
    </xf>
    <xf numFmtId="3" fontId="4" fillId="0" borderId="12" xfId="3" applyNumberFormat="1" applyFont="1" applyBorder="1" applyAlignment="1">
      <alignment horizontal="center"/>
    </xf>
    <xf numFmtId="3" fontId="4" fillId="0" borderId="15" xfId="3" applyNumberFormat="1" applyFont="1" applyBorder="1" applyAlignment="1">
      <alignment horizontal="center"/>
    </xf>
    <xf numFmtId="0" fontId="5" fillId="2" borderId="5" xfId="3" applyFont="1" applyFill="1" applyBorder="1" applyAlignment="1">
      <alignment horizontal="left" vertical="center" wrapText="1"/>
    </xf>
    <xf numFmtId="0" fontId="5" fillId="2" borderId="7" xfId="3" applyFont="1" applyFill="1" applyBorder="1" applyAlignment="1">
      <alignment horizontal="left" vertical="center" wrapText="1"/>
    </xf>
    <xf numFmtId="0" fontId="5" fillId="0" borderId="0" xfId="0" applyFont="1" applyAlignment="1">
      <alignment horizontal="left" wrapText="1"/>
    </xf>
    <xf numFmtId="0" fontId="15" fillId="0" borderId="7" xfId="0" applyFont="1" applyBorder="1" applyAlignment="1">
      <alignment horizontal="center"/>
    </xf>
    <xf numFmtId="0" fontId="8" fillId="0" borderId="0" xfId="4" applyFont="1" applyAlignment="1">
      <alignment horizontal="left" vertical="center" wrapText="1"/>
    </xf>
    <xf numFmtId="0" fontId="5" fillId="0" borderId="0" xfId="4" applyFont="1" applyAlignment="1">
      <alignment horizontal="left" vertical="top" wrapText="1"/>
    </xf>
    <xf numFmtId="0" fontId="44" fillId="0" borderId="7" xfId="0" applyFont="1" applyBorder="1" applyAlignment="1">
      <alignment horizontal="center"/>
    </xf>
  </cellXfs>
  <cellStyles count="14">
    <cellStyle name="Lien hypertexte" xfId="12" builtinId="8"/>
    <cellStyle name="Lien hypertexte 2" xfId="9" xr:uid="{00000000-0005-0000-0000-000001000000}"/>
    <cellStyle name="Milliers" xfId="1" builtinId="3"/>
    <cellStyle name="Milliers 2" xfId="2" xr:uid="{00000000-0005-0000-0000-000003000000}"/>
    <cellStyle name="Monétaire" xfId="10" builtinId="4"/>
    <cellStyle name="Normal" xfId="0" builtinId="0"/>
    <cellStyle name="Normal 2" xfId="3" xr:uid="{00000000-0005-0000-0000-000006000000}"/>
    <cellStyle name="Normal 2 2" xfId="7" xr:uid="{00000000-0005-0000-0000-000007000000}"/>
    <cellStyle name="Normal 3" xfId="6" xr:uid="{00000000-0005-0000-0000-000008000000}"/>
    <cellStyle name="Normal 4" xfId="8" xr:uid="{00000000-0005-0000-0000-000009000000}"/>
    <cellStyle name="Normal 4 2" xfId="11" xr:uid="{00000000-0005-0000-0000-00000A000000}"/>
    <cellStyle name="Normal_BDPHAM_DST" xfId="13" xr:uid="{00000000-0005-0000-0000-00000B000000}"/>
    <cellStyle name="Normal_partieIIIMePfini" xfId="4" xr:uid="{00000000-0005-0000-0000-00000C000000}"/>
    <cellStyle name="Pourcentag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C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xdr:col>
      <xdr:colOff>1200150</xdr:colOff>
      <xdr:row>20</xdr:row>
      <xdr:rowOff>190500</xdr:rowOff>
    </xdr:from>
    <xdr:to>
      <xdr:col>2</xdr:col>
      <xdr:colOff>1200150</xdr:colOff>
      <xdr:row>42</xdr:row>
      <xdr:rowOff>19050</xdr:rowOff>
    </xdr:to>
    <xdr:cxnSp macro="">
      <xdr:nvCxnSpPr>
        <xdr:cNvPr id="3" name="Connecteur droit 2">
          <a:extLst>
            <a:ext uri="{FF2B5EF4-FFF2-40B4-BE49-F238E27FC236}">
              <a16:creationId xmlns:a16="http://schemas.microsoft.com/office/drawing/2014/main" id="{00000000-0008-0000-0000-000003000000}"/>
            </a:ext>
          </a:extLst>
        </xdr:cNvPr>
        <xdr:cNvCxnSpPr/>
      </xdr:nvCxnSpPr>
      <xdr:spPr bwMode="auto">
        <a:xfrm>
          <a:off x="2619375" y="5019675"/>
          <a:ext cx="0" cy="39338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data.drees.sante.gouv.fr/ReportFolders/reportFolders.aspx?IF_ActivePath=P,490,491" TargetMode="External"/><Relationship Id="rId2" Type="http://schemas.openxmlformats.org/officeDocument/2006/relationships/hyperlink" Target="https://drees.solidarites-sante.gouv.fr/etudes-et-statistiques/open-data/professions-de-sante-et-du-social/article/l-enquete-annuelle-sur-les-ecoles-de-formation-aux-professions-de-sante" TargetMode="External"/><Relationship Id="rId1" Type="http://schemas.openxmlformats.org/officeDocument/2006/relationships/hyperlink" Target="https://drees.solidarites-sante.gouv.fr/etudes-et-statistiques/open-data/professions-de-sante-et-du-social/article/l-enquete-annuelle-sur-les-ecoles-de-formation-aux-professions-de-sant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N47"/>
  <sheetViews>
    <sheetView tabSelected="1" zoomScaleNormal="100" workbookViewId="0">
      <pane ySplit="1" topLeftCell="A12" activePane="bottomLeft" state="frozen"/>
      <selection activeCell="C11" sqref="C11"/>
      <selection pane="bottomLeft" activeCell="B28" sqref="B28"/>
    </sheetView>
  </sheetViews>
  <sheetFormatPr baseColWidth="10" defaultColWidth="11.42578125" defaultRowHeight="12.75" x14ac:dyDescent="0.2"/>
  <cols>
    <col min="1" max="1" width="2.28515625" style="223" customWidth="1"/>
    <col min="2" max="3" width="19" style="223" customWidth="1"/>
    <col min="4" max="4" width="2" style="223" customWidth="1"/>
    <col min="5" max="5" width="25.42578125" style="223" customWidth="1"/>
    <col min="6" max="6" width="9.42578125" style="223" customWidth="1"/>
    <col min="7" max="7" width="15.85546875" style="223" customWidth="1"/>
    <col min="8" max="9" width="14.42578125" style="223" customWidth="1"/>
    <col min="10" max="11" width="17.5703125" style="223" customWidth="1"/>
    <col min="12" max="16384" width="11.42578125" style="223"/>
  </cols>
  <sheetData>
    <row r="1" spans="1:14" ht="18.75" x14ac:dyDescent="0.2">
      <c r="B1" s="332" t="s">
        <v>218</v>
      </c>
      <c r="C1" s="332"/>
      <c r="D1" s="332"/>
      <c r="E1" s="332"/>
      <c r="F1" s="332"/>
      <c r="G1" s="332"/>
      <c r="H1" s="332"/>
      <c r="I1" s="332"/>
      <c r="J1" s="332"/>
      <c r="K1" s="332"/>
    </row>
    <row r="2" spans="1:14" ht="12" customHeight="1" x14ac:dyDescent="0.2">
      <c r="B2" s="244"/>
      <c r="C2" s="244"/>
      <c r="D2" s="244"/>
      <c r="E2" s="244"/>
      <c r="F2" s="244"/>
      <c r="G2" s="244"/>
      <c r="H2" s="244"/>
      <c r="I2" s="244"/>
      <c r="J2" s="244"/>
      <c r="K2" s="244"/>
    </row>
    <row r="3" spans="1:14" ht="12" customHeight="1" x14ac:dyDescent="0.2">
      <c r="A3" s="245"/>
      <c r="B3" s="244"/>
      <c r="C3" s="244"/>
      <c r="D3" s="244"/>
      <c r="E3" s="244"/>
      <c r="F3" s="244"/>
      <c r="G3" s="244"/>
      <c r="H3" s="244"/>
      <c r="I3" s="244"/>
      <c r="J3" s="244"/>
    </row>
    <row r="4" spans="1:14" ht="12" customHeight="1" x14ac:dyDescent="0.2">
      <c r="A4" s="245"/>
      <c r="B4" s="244"/>
      <c r="C4" s="244"/>
      <c r="D4" s="244"/>
      <c r="E4" s="244"/>
      <c r="F4" s="244"/>
      <c r="G4" s="244"/>
      <c r="H4" s="244"/>
      <c r="I4" s="244"/>
      <c r="J4" s="244"/>
    </row>
    <row r="5" spans="1:14" ht="15" x14ac:dyDescent="0.2">
      <c r="A5" s="233" t="s">
        <v>135</v>
      </c>
    </row>
    <row r="6" spans="1:14" ht="15" x14ac:dyDescent="0.2">
      <c r="A6" s="225" t="s">
        <v>134</v>
      </c>
    </row>
    <row r="7" spans="1:14" ht="15" x14ac:dyDescent="0.2">
      <c r="A7" s="243" t="s">
        <v>133</v>
      </c>
    </row>
    <row r="8" spans="1:14" s="240" customFormat="1" ht="15.75" customHeight="1" x14ac:dyDescent="0.2">
      <c r="A8" s="333" t="s">
        <v>132</v>
      </c>
      <c r="B8" s="333"/>
      <c r="C8" s="333"/>
      <c r="D8" s="333"/>
      <c r="E8" s="333"/>
      <c r="F8" s="333"/>
      <c r="G8" s="333"/>
      <c r="H8" s="334"/>
      <c r="I8" s="334"/>
      <c r="J8" s="334"/>
      <c r="K8" s="334"/>
    </row>
    <row r="9" spans="1:14" s="240" customFormat="1" ht="15.75" customHeight="1" x14ac:dyDescent="0.2">
      <c r="A9" s="328"/>
      <c r="B9" s="328"/>
      <c r="C9" s="328"/>
      <c r="D9" s="328"/>
      <c r="E9" s="328"/>
      <c r="F9" s="328"/>
      <c r="G9" s="328"/>
      <c r="H9" s="329"/>
      <c r="I9" s="329"/>
      <c r="J9" s="329"/>
      <c r="K9" s="329"/>
    </row>
    <row r="10" spans="1:14" ht="15" x14ac:dyDescent="0.2">
      <c r="A10" s="233" t="s">
        <v>131</v>
      </c>
    </row>
    <row r="11" spans="1:14" s="240" customFormat="1" ht="15.75" customHeight="1" x14ac:dyDescent="0.2">
      <c r="A11" s="225" t="s">
        <v>130</v>
      </c>
      <c r="C11" s="231"/>
      <c r="D11" s="231"/>
      <c r="E11" s="231"/>
      <c r="F11" s="231"/>
      <c r="G11" s="231"/>
      <c r="H11" s="241"/>
      <c r="I11" s="241"/>
      <c r="J11" s="241"/>
      <c r="K11" s="241"/>
    </row>
    <row r="12" spans="1:14" s="240" customFormat="1" ht="15.75" customHeight="1" x14ac:dyDescent="0.2">
      <c r="A12" s="226" t="s">
        <v>129</v>
      </c>
      <c r="C12" s="231"/>
      <c r="D12" s="231"/>
      <c r="E12" s="231"/>
      <c r="F12" s="231"/>
      <c r="G12" s="231"/>
      <c r="H12" s="241"/>
      <c r="I12" s="241"/>
      <c r="J12" s="241"/>
      <c r="K12" s="241"/>
    </row>
    <row r="13" spans="1:14" s="240" customFormat="1" ht="15.75" customHeight="1" x14ac:dyDescent="0.2">
      <c r="A13" s="242"/>
      <c r="B13" s="231"/>
      <c r="C13" s="231"/>
      <c r="D13" s="231"/>
      <c r="E13" s="231"/>
      <c r="F13" s="231"/>
      <c r="G13" s="231"/>
      <c r="H13" s="241"/>
      <c r="I13" s="241"/>
      <c r="J13" s="241"/>
      <c r="K13" s="241"/>
    </row>
    <row r="14" spans="1:14" ht="15" x14ac:dyDescent="0.25">
      <c r="A14" s="238" t="s">
        <v>128</v>
      </c>
    </row>
    <row r="15" spans="1:14" s="234" customFormat="1" ht="59.25" customHeight="1" x14ac:dyDescent="0.2">
      <c r="A15" s="237" t="s">
        <v>127</v>
      </c>
      <c r="B15" s="335" t="s">
        <v>251</v>
      </c>
      <c r="C15" s="335"/>
      <c r="D15" s="335"/>
      <c r="E15" s="335"/>
      <c r="F15" s="335"/>
      <c r="G15" s="335"/>
      <c r="H15" s="335"/>
      <c r="I15" s="335"/>
      <c r="J15" s="335"/>
      <c r="N15" s="330"/>
    </row>
    <row r="16" spans="1:14" s="234" customFormat="1" x14ac:dyDescent="0.2">
      <c r="B16" s="236"/>
      <c r="C16" s="235"/>
      <c r="D16" s="235"/>
      <c r="E16" s="235"/>
      <c r="F16" s="235"/>
      <c r="G16" s="235"/>
    </row>
    <row r="17" spans="1:11" ht="15" x14ac:dyDescent="0.25">
      <c r="A17" s="239" t="s">
        <v>126</v>
      </c>
      <c r="F17" s="306" t="s">
        <v>125</v>
      </c>
    </row>
    <row r="20" spans="1:11" ht="16.5" customHeight="1" x14ac:dyDescent="0.2">
      <c r="A20" s="336" t="s">
        <v>219</v>
      </c>
      <c r="B20" s="337"/>
      <c r="C20" s="337"/>
      <c r="D20" s="337"/>
      <c r="E20" s="337"/>
      <c r="H20" s="338" t="s">
        <v>124</v>
      </c>
      <c r="I20" s="338"/>
      <c r="J20" s="338"/>
      <c r="K20" s="338"/>
    </row>
    <row r="21" spans="1:11" ht="15.75" x14ac:dyDescent="0.2">
      <c r="A21" s="232"/>
      <c r="B21" s="231"/>
      <c r="C21" s="231"/>
      <c r="D21" s="231"/>
      <c r="E21" s="231"/>
      <c r="G21" s="309"/>
      <c r="H21" s="310" t="s">
        <v>123</v>
      </c>
      <c r="I21" s="309"/>
    </row>
    <row r="22" spans="1:11" s="225" customFormat="1" ht="15" x14ac:dyDescent="0.2">
      <c r="A22" s="223"/>
      <c r="B22" s="315" t="s">
        <v>122</v>
      </c>
      <c r="C22" s="316"/>
      <c r="D22" s="316"/>
      <c r="E22" s="315" t="s">
        <v>121</v>
      </c>
      <c r="G22" s="311"/>
      <c r="H22" s="310" t="s">
        <v>120</v>
      </c>
      <c r="I22" s="311"/>
    </row>
    <row r="23" spans="1:11" ht="15" x14ac:dyDescent="0.2">
      <c r="A23" s="225"/>
      <c r="B23" s="317"/>
      <c r="C23" s="317"/>
      <c r="D23" s="317"/>
      <c r="E23" s="317"/>
      <c r="G23" s="309"/>
      <c r="H23" s="310" t="s">
        <v>119</v>
      </c>
      <c r="I23" s="311"/>
      <c r="J23" s="225"/>
      <c r="K23" s="225"/>
    </row>
    <row r="24" spans="1:11" s="225" customFormat="1" ht="15.75" customHeight="1" x14ac:dyDescent="0.2">
      <c r="A24" s="227" t="s">
        <v>244</v>
      </c>
      <c r="B24" s="316"/>
      <c r="C24" s="316"/>
      <c r="D24" s="227" t="s">
        <v>249</v>
      </c>
      <c r="G24" s="311"/>
      <c r="H24" s="310" t="s">
        <v>118</v>
      </c>
      <c r="I24" s="311"/>
    </row>
    <row r="25" spans="1:11" s="225" customFormat="1" ht="15" x14ac:dyDescent="0.2">
      <c r="B25" s="315" t="s">
        <v>117</v>
      </c>
      <c r="C25" s="317"/>
      <c r="D25" s="223"/>
      <c r="E25" s="315" t="s">
        <v>116</v>
      </c>
      <c r="G25" s="311"/>
      <c r="H25" s="310" t="s">
        <v>115</v>
      </c>
      <c r="I25" s="311"/>
    </row>
    <row r="26" spans="1:11" s="225" customFormat="1" ht="15" x14ac:dyDescent="0.2">
      <c r="B26" s="315" t="s">
        <v>114</v>
      </c>
      <c r="C26" s="317"/>
      <c r="D26" s="223"/>
      <c r="E26" s="315" t="s">
        <v>112</v>
      </c>
    </row>
    <row r="27" spans="1:11" s="225" customFormat="1" ht="15" x14ac:dyDescent="0.2">
      <c r="B27" s="315" t="s">
        <v>255</v>
      </c>
      <c r="C27" s="317"/>
      <c r="D27" s="223"/>
      <c r="E27" s="315" t="s">
        <v>111</v>
      </c>
    </row>
    <row r="28" spans="1:11" ht="15.75" x14ac:dyDescent="0.2">
      <c r="A28" s="225"/>
      <c r="B28" s="315"/>
      <c r="C28" s="317"/>
      <c r="D28" s="317"/>
      <c r="H28" s="339" t="s">
        <v>110</v>
      </c>
      <c r="I28" s="339"/>
      <c r="J28" s="339"/>
      <c r="K28" s="339"/>
    </row>
    <row r="29" spans="1:11" s="225" customFormat="1" ht="15" x14ac:dyDescent="0.2">
      <c r="A29" s="227" t="s">
        <v>245</v>
      </c>
      <c r="B29" s="316"/>
      <c r="C29" s="316"/>
      <c r="D29" s="227" t="s">
        <v>250</v>
      </c>
      <c r="E29" s="316"/>
    </row>
    <row r="30" spans="1:11" s="225" customFormat="1" ht="15" x14ac:dyDescent="0.2">
      <c r="B30" s="315" t="s">
        <v>246</v>
      </c>
      <c r="C30" s="317"/>
      <c r="D30" s="223"/>
      <c r="E30" s="315" t="s">
        <v>113</v>
      </c>
      <c r="G30" s="312"/>
      <c r="H30" s="313" t="s">
        <v>109</v>
      </c>
      <c r="I30" s="312"/>
    </row>
    <row r="31" spans="1:11" ht="15" x14ac:dyDescent="0.2">
      <c r="A31" s="225"/>
      <c r="B31" s="315" t="s">
        <v>108</v>
      </c>
      <c r="C31" s="317"/>
      <c r="D31" s="317"/>
      <c r="E31" s="317"/>
      <c r="G31" s="314"/>
      <c r="H31" s="313" t="s">
        <v>107</v>
      </c>
      <c r="I31" s="312"/>
      <c r="J31" s="225"/>
      <c r="K31" s="225"/>
    </row>
    <row r="32" spans="1:11" s="225" customFormat="1" ht="15" x14ac:dyDescent="0.2">
      <c r="B32" s="315" t="s">
        <v>106</v>
      </c>
      <c r="C32" s="316"/>
      <c r="D32" s="316"/>
      <c r="E32" s="316"/>
      <c r="G32" s="312"/>
      <c r="H32" s="313" t="s">
        <v>105</v>
      </c>
      <c r="I32" s="312"/>
    </row>
    <row r="33" spans="1:14" s="225" customFormat="1" ht="15" x14ac:dyDescent="0.2">
      <c r="B33" s="315"/>
      <c r="C33" s="317"/>
      <c r="D33" s="317"/>
      <c r="E33" s="223"/>
      <c r="G33" s="312"/>
      <c r="H33" s="313" t="s">
        <v>104</v>
      </c>
      <c r="I33" s="312"/>
    </row>
    <row r="34" spans="1:14" s="225" customFormat="1" ht="15" x14ac:dyDescent="0.2">
      <c r="A34" s="227" t="s">
        <v>247</v>
      </c>
      <c r="B34" s="316"/>
      <c r="C34" s="317"/>
      <c r="D34" s="317"/>
      <c r="E34" s="223"/>
      <c r="G34" s="312"/>
      <c r="H34" s="313" t="s">
        <v>103</v>
      </c>
      <c r="I34" s="312"/>
      <c r="L34" s="228"/>
      <c r="M34" s="228"/>
      <c r="N34" s="228"/>
    </row>
    <row r="35" spans="1:14" ht="15" x14ac:dyDescent="0.2">
      <c r="A35" s="225"/>
      <c r="B35" s="315" t="s">
        <v>102</v>
      </c>
      <c r="C35" s="317"/>
      <c r="H35" s="225"/>
      <c r="I35" s="225"/>
      <c r="J35" s="225"/>
      <c r="K35" s="230"/>
      <c r="L35" s="228"/>
      <c r="M35" s="228"/>
      <c r="N35" s="228"/>
    </row>
    <row r="36" spans="1:14" s="225" customFormat="1" ht="15" x14ac:dyDescent="0.2">
      <c r="B36" s="315" t="s">
        <v>101</v>
      </c>
      <c r="C36" s="316"/>
      <c r="H36" s="223"/>
      <c r="I36" s="223"/>
      <c r="J36" s="223"/>
      <c r="K36" s="228"/>
      <c r="L36" s="229"/>
      <c r="M36" s="228"/>
      <c r="N36" s="228"/>
    </row>
    <row r="37" spans="1:14" s="225" customFormat="1" ht="12.75" customHeight="1" x14ac:dyDescent="0.2">
      <c r="B37" s="315" t="s">
        <v>100</v>
      </c>
      <c r="C37" s="315"/>
      <c r="I37" s="307"/>
    </row>
    <row r="38" spans="1:14" s="225" customFormat="1" ht="12.75" customHeight="1" x14ac:dyDescent="0.2">
      <c r="B38" s="315" t="s">
        <v>99</v>
      </c>
      <c r="C38" s="317"/>
      <c r="G38" s="307"/>
      <c r="I38" s="307"/>
    </row>
    <row r="39" spans="1:14" s="225" customFormat="1" ht="12.75" customHeight="1" x14ac:dyDescent="0.2">
      <c r="A39" s="223"/>
      <c r="B39" s="316"/>
      <c r="C39" s="317"/>
      <c r="D39" s="317"/>
      <c r="E39" s="223"/>
      <c r="G39" s="307"/>
      <c r="H39" s="223"/>
      <c r="I39" s="307"/>
    </row>
    <row r="40" spans="1:14" s="225" customFormat="1" ht="12.75" customHeight="1" x14ac:dyDescent="0.2">
      <c r="A40" s="227" t="s">
        <v>248</v>
      </c>
      <c r="B40" s="316"/>
      <c r="C40" s="317"/>
      <c r="D40" s="317"/>
      <c r="E40" s="223"/>
      <c r="G40" s="307"/>
      <c r="H40" s="223"/>
    </row>
    <row r="41" spans="1:14" ht="15" x14ac:dyDescent="0.2">
      <c r="A41" s="225"/>
      <c r="B41" s="315" t="s">
        <v>98</v>
      </c>
      <c r="C41" s="317"/>
      <c r="G41" s="308"/>
      <c r="H41" s="224"/>
      <c r="I41" s="225"/>
      <c r="J41" s="225"/>
      <c r="K41" s="225"/>
    </row>
    <row r="42" spans="1:14" s="225" customFormat="1" ht="15" x14ac:dyDescent="0.2">
      <c r="B42" s="315" t="s">
        <v>97</v>
      </c>
      <c r="C42" s="316"/>
      <c r="D42" s="316"/>
      <c r="E42" s="223"/>
      <c r="G42" s="307"/>
      <c r="H42" s="223"/>
      <c r="I42" s="223"/>
      <c r="J42" s="223"/>
      <c r="K42" s="223"/>
    </row>
    <row r="43" spans="1:14" s="225" customFormat="1" ht="15" x14ac:dyDescent="0.2">
      <c r="E43" s="223"/>
      <c r="H43" s="223"/>
      <c r="I43" s="223"/>
      <c r="J43" s="223"/>
      <c r="K43" s="223"/>
    </row>
    <row r="44" spans="1:14" ht="18.75" customHeight="1" x14ac:dyDescent="0.2">
      <c r="A44" s="225"/>
      <c r="B44" s="318"/>
      <c r="C44" s="225"/>
      <c r="D44" s="225"/>
      <c r="I44" s="224"/>
      <c r="J44" s="224"/>
      <c r="K44" s="224"/>
    </row>
    <row r="46" spans="1:14" ht="42" customHeight="1" x14ac:dyDescent="0.2">
      <c r="F46" s="224"/>
      <c r="G46" s="224"/>
    </row>
    <row r="47" spans="1:14" ht="15" x14ac:dyDescent="0.2">
      <c r="C47" s="224"/>
      <c r="D47" s="224"/>
    </row>
  </sheetData>
  <mergeCells count="6">
    <mergeCell ref="B1:K1"/>
    <mergeCell ref="A8:K8"/>
    <mergeCell ref="B15:J15"/>
    <mergeCell ref="A20:E20"/>
    <mergeCell ref="H20:K20"/>
    <mergeCell ref="H28:K28"/>
  </mergeCells>
  <hyperlinks>
    <hyperlink ref="A8" r:id="rId1" xr:uid="{00000000-0004-0000-0000-000000000000}"/>
    <hyperlink ref="B22" location="Base!Zone_d_impression" display="Formations de base" xr:uid="{00000000-0004-0000-0000-000001000000}"/>
    <hyperlink ref="B25" location="Amb!Zone_d_impression" display="Ambulancier" xr:uid="{00000000-0004-0000-0000-000002000000}"/>
    <hyperlink ref="B26" location="AidS!Zone_d_impression" display="Aide-soignant" xr:uid="{00000000-0004-0000-0000-000003000000}"/>
    <hyperlink ref="B30" location="TecLM!Zone_d_impression" display="Technicien de laboratoire médical" xr:uid="{00000000-0004-0000-0000-000004000000}"/>
    <hyperlink ref="B35" location="ManERM!Zone_d_impression" display="Manipulateur d'E.R.M" xr:uid="{00000000-0004-0000-0000-000005000000}"/>
    <hyperlink ref="B36" location="PedP!Zone_d_impression" display="Pédicure-podologue" xr:uid="{00000000-0004-0000-0000-000006000000}"/>
    <hyperlink ref="B42" location="SagF!Zone_d_impression" display="Sage-Femme" xr:uid="{00000000-0004-0000-0000-000007000000}"/>
    <hyperlink ref="H21" location="VAEdeas!A1" display="VAE aide-soignant" xr:uid="{00000000-0004-0000-0000-000008000000}"/>
    <hyperlink ref="H30" location="nbCentres!A1" display="Nombre de centres de formation par région" xr:uid="{00000000-0004-0000-0000-000009000000}"/>
    <hyperlink ref="H31" location="Inscrits1ere!A1" display="Effectifs d'inscrits en 1ère année par région" xr:uid="{00000000-0004-0000-0000-00000A000000}"/>
    <hyperlink ref="H32" location="InscritsTot!A1" display="Effectifs totaux d'inscrits par région" xr:uid="{00000000-0004-0000-0000-00000B000000}"/>
    <hyperlink ref="H33" location="Diplomés!A1" display="Effectifs de diplômés hors VAE par région" xr:uid="{00000000-0004-0000-0000-00000C000000}"/>
    <hyperlink ref="H34" location="propFemme!A1" display="Proportion de femmes parmi les diplômés par région" xr:uid="{00000000-0004-0000-0000-00000D000000}"/>
    <hyperlink ref="B27" location="AuxPuer!A1" display="Auxliaire de puériculture" xr:uid="{00000000-0004-0000-0000-00000E000000}"/>
    <hyperlink ref="F17" location="'Descriptif des formations'!A1" display="Descriptif des formations" xr:uid="{00000000-0004-0000-0000-00000F000000}"/>
    <hyperlink ref="A8:K8" r:id="rId2" display="https://drees.solidarites-sante.gouv.fr/etudes-et-statistiques/open-data/professions-de-sante-et-du-social/article/l-enquete-annuelle-sur-les-ecoles-de-formation-aux-professions-de-sante" xr:uid="{00000000-0004-0000-0000-000010000000}"/>
    <hyperlink ref="E22" location="Spe!A1" display="Formations de spécialité" xr:uid="{00000000-0004-0000-0000-000011000000}"/>
    <hyperlink ref="B37" location="Ergo!Zone_d_impression" display="Ergothérapeute" xr:uid="{00000000-0004-0000-0000-000012000000}"/>
    <hyperlink ref="B38" location="IDE!Zone_d_impression" display="Infirmier diplômé d'état" xr:uid="{00000000-0004-0000-0000-000013000000}"/>
    <hyperlink ref="E25" location="Puer!Zone_d_impression" display="Puéricultrice" xr:uid="{00000000-0004-0000-0000-000014000000}"/>
    <hyperlink ref="E26" location="InfBloc!Zone_d_impression" display="Infirmier de bloc opératoire" xr:uid="{00000000-0004-0000-0000-000015000000}"/>
    <hyperlink ref="E30" location="InfAnes!A1" display="Infirmier anesthésiste" xr:uid="{00000000-0004-0000-0000-000016000000}"/>
    <hyperlink ref="E27" location="CadreS!Zone_d_impression" display="Cadre de santé" xr:uid="{00000000-0004-0000-0000-000017000000}"/>
    <hyperlink ref="H22" location="VAEdeap!A1" display="VAE auxiliaire de puériculture" xr:uid="{00000000-0004-0000-0000-000018000000}"/>
    <hyperlink ref="H23" location="VAEdpph!A1" display="VAE préparateur en pharmacie hospitalière" xr:uid="{00000000-0004-0000-0000-000019000000}"/>
    <hyperlink ref="H24" location="VAEdeergo!A1" display="VAE ergothérapeute" xr:uid="{00000000-0004-0000-0000-00001A000000}"/>
    <hyperlink ref="H25" location="VAEibod!A1" display="VAE infirmier de bloc opératoire" xr:uid="{00000000-0004-0000-0000-00001B000000}"/>
    <hyperlink ref="B41" location="MassK!A1" display="Masseur-kinésithérapeute" xr:uid="{00000000-0004-0000-0000-000020000000}"/>
    <hyperlink ref="B32" location="PsyMot!Zone_d_impression" display="Psychomotricien" xr:uid="{00000000-0004-0000-0000-000021000000}"/>
    <hyperlink ref="B31" location="PrepPH!Zone_d_impression" display="Préparateur en pharmacie hospitalière" xr:uid="{00000000-0004-0000-0000-000022000000}"/>
    <hyperlink ref="A12" r:id="rId3" xr:uid="{00000000-0004-0000-0000-000023000000}"/>
  </hyperlinks>
  <pageMargins left="0.25" right="0.25" top="0.75" bottom="0.75" header="0.3" footer="0.3"/>
  <pageSetup paperSize="8"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36">
    <tabColor rgb="FF009CC1"/>
  </sheetPr>
  <dimension ref="A1:K64"/>
  <sheetViews>
    <sheetView showGridLines="0" workbookViewId="0">
      <pane ySplit="1" topLeftCell="A2" activePane="bottomLeft" state="frozen"/>
      <selection pane="bottomLeft" activeCell="J12" sqref="J12"/>
    </sheetView>
  </sheetViews>
  <sheetFormatPr baseColWidth="10" defaultRowHeight="12.75" x14ac:dyDescent="0.2"/>
  <cols>
    <col min="1" max="1" width="2.140625" style="3" customWidth="1"/>
    <col min="2" max="2" width="20.85546875" style="3" customWidth="1"/>
    <col min="3" max="4" width="15.4257812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77</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35</v>
      </c>
      <c r="F7" s="19">
        <v>2</v>
      </c>
      <c r="G7" s="2">
        <v>37</v>
      </c>
      <c r="H7" s="20">
        <v>0</v>
      </c>
    </row>
    <row r="8" spans="1:9" ht="15" x14ac:dyDescent="0.2">
      <c r="B8" s="364"/>
      <c r="C8" s="350"/>
      <c r="D8" s="132" t="s">
        <v>48</v>
      </c>
      <c r="E8" s="18">
        <v>592</v>
      </c>
      <c r="F8" s="19">
        <v>164</v>
      </c>
      <c r="G8" s="2">
        <v>756</v>
      </c>
      <c r="H8" s="20">
        <v>17</v>
      </c>
    </row>
    <row r="9" spans="1:9" x14ac:dyDescent="0.2">
      <c r="B9" s="364"/>
      <c r="C9" s="351"/>
      <c r="D9" s="15" t="s">
        <v>34</v>
      </c>
      <c r="E9" s="21">
        <v>627</v>
      </c>
      <c r="F9" s="21">
        <v>166</v>
      </c>
      <c r="G9" s="21">
        <v>793</v>
      </c>
      <c r="H9" s="21">
        <v>17</v>
      </c>
    </row>
    <row r="10" spans="1:9" ht="15" customHeight="1" x14ac:dyDescent="0.2">
      <c r="B10" s="364"/>
      <c r="C10" s="349" t="s">
        <v>48</v>
      </c>
      <c r="D10" s="131" t="s">
        <v>47</v>
      </c>
      <c r="E10" s="18">
        <v>17</v>
      </c>
      <c r="F10" s="19">
        <v>11</v>
      </c>
      <c r="G10" s="2">
        <v>28</v>
      </c>
      <c r="H10" s="20">
        <v>0</v>
      </c>
    </row>
    <row r="11" spans="1:9" ht="15" x14ac:dyDescent="0.2">
      <c r="B11" s="364"/>
      <c r="C11" s="350"/>
      <c r="D11" s="132" t="s">
        <v>48</v>
      </c>
      <c r="E11" s="18">
        <v>495</v>
      </c>
      <c r="F11" s="19">
        <v>115</v>
      </c>
      <c r="G11" s="2">
        <v>610</v>
      </c>
      <c r="H11" s="20">
        <v>23</v>
      </c>
    </row>
    <row r="12" spans="1:9" ht="15" customHeight="1" x14ac:dyDescent="0.2">
      <c r="B12" s="364"/>
      <c r="C12" s="350"/>
      <c r="D12" s="15" t="s">
        <v>34</v>
      </c>
      <c r="E12" s="21">
        <v>512</v>
      </c>
      <c r="F12" s="21">
        <v>126</v>
      </c>
      <c r="G12" s="21">
        <v>638</v>
      </c>
      <c r="H12" s="21">
        <v>23</v>
      </c>
    </row>
    <row r="13" spans="1:9" ht="15" customHeight="1" x14ac:dyDescent="0.2">
      <c r="B13" s="364"/>
      <c r="C13" s="349" t="s">
        <v>49</v>
      </c>
      <c r="D13" s="131" t="s">
        <v>47</v>
      </c>
      <c r="E13" s="18">
        <v>15</v>
      </c>
      <c r="F13" s="19">
        <v>6</v>
      </c>
      <c r="G13" s="2">
        <v>21</v>
      </c>
      <c r="H13" s="20">
        <v>0</v>
      </c>
    </row>
    <row r="14" spans="1:9" ht="15" x14ac:dyDescent="0.2">
      <c r="B14" s="364"/>
      <c r="C14" s="350"/>
      <c r="D14" s="132" t="s">
        <v>48</v>
      </c>
      <c r="E14" s="18">
        <v>417</v>
      </c>
      <c r="F14" s="19">
        <v>151</v>
      </c>
      <c r="G14" s="2">
        <v>568</v>
      </c>
      <c r="H14" s="20">
        <v>19</v>
      </c>
    </row>
    <row r="15" spans="1:9" x14ac:dyDescent="0.2">
      <c r="B15" s="364"/>
      <c r="C15" s="351"/>
      <c r="D15" s="17" t="s">
        <v>34</v>
      </c>
      <c r="E15" s="21">
        <v>432</v>
      </c>
      <c r="F15" s="21">
        <v>157</v>
      </c>
      <c r="G15" s="21">
        <v>589</v>
      </c>
      <c r="H15" s="21">
        <v>19</v>
      </c>
    </row>
    <row r="16" spans="1:9" x14ac:dyDescent="0.2">
      <c r="B16" s="355"/>
      <c r="C16" s="362" t="s">
        <v>34</v>
      </c>
      <c r="D16" s="363"/>
      <c r="E16" s="21">
        <f>E9+E12+E15</f>
        <v>1571</v>
      </c>
      <c r="F16" s="21">
        <f t="shared" ref="F16:H16" si="0">F9+F12+F15</f>
        <v>449</v>
      </c>
      <c r="G16" s="21">
        <f t="shared" si="0"/>
        <v>2020</v>
      </c>
      <c r="H16" s="21">
        <f t="shared" si="0"/>
        <v>59</v>
      </c>
    </row>
    <row r="17" spans="2:8" x14ac:dyDescent="0.2">
      <c r="B17" s="145"/>
      <c r="C17" s="135"/>
      <c r="D17" s="135"/>
      <c r="E17" s="45"/>
      <c r="F17" s="45"/>
      <c r="G17" s="45"/>
      <c r="H17" s="45"/>
    </row>
    <row r="18" spans="2:8" ht="16.5" customHeight="1" x14ac:dyDescent="0.2">
      <c r="B18" s="8"/>
      <c r="C18" s="8"/>
      <c r="D18" s="8"/>
      <c r="E18" s="184" t="s">
        <v>37</v>
      </c>
      <c r="F18" s="184" t="s">
        <v>38</v>
      </c>
      <c r="G18" s="184" t="s">
        <v>34</v>
      </c>
    </row>
    <row r="19" spans="2:8" x14ac:dyDescent="0.2">
      <c r="B19" s="354" t="s">
        <v>28</v>
      </c>
      <c r="C19" s="49" t="s">
        <v>29</v>
      </c>
      <c r="D19" s="166"/>
      <c r="E19" s="22">
        <v>0</v>
      </c>
      <c r="F19" s="22">
        <v>0</v>
      </c>
      <c r="G19" s="205">
        <f>SUM(E19:F19)</f>
        <v>0</v>
      </c>
    </row>
    <row r="20" spans="2:8" x14ac:dyDescent="0.2">
      <c r="B20" s="355"/>
      <c r="C20" s="50" t="s">
        <v>30</v>
      </c>
      <c r="D20" s="167"/>
      <c r="E20" s="23">
        <v>1</v>
      </c>
      <c r="F20" s="23">
        <v>0</v>
      </c>
      <c r="G20" s="204">
        <f>SUM(E20:F20)</f>
        <v>1</v>
      </c>
    </row>
    <row r="21" spans="2:8" ht="17.25" customHeight="1" x14ac:dyDescent="0.2">
      <c r="B21" s="11"/>
    </row>
    <row r="22" spans="2:8" x14ac:dyDescent="0.2">
      <c r="B22" s="343" t="s">
        <v>52</v>
      </c>
      <c r="C22" s="343"/>
      <c r="D22" s="343"/>
      <c r="E22" s="343"/>
      <c r="F22" s="343"/>
      <c r="G22" s="343"/>
      <c r="H22" s="16"/>
    </row>
    <row r="23" spans="2:8" ht="8.25" customHeight="1" x14ac:dyDescent="0.2">
      <c r="B23" s="7"/>
      <c r="C23" s="12"/>
      <c r="D23" s="12"/>
      <c r="E23" s="6"/>
      <c r="F23" s="4"/>
      <c r="G23" s="4"/>
      <c r="H23" s="11"/>
    </row>
    <row r="24" spans="2:8" ht="16.5" customHeight="1" x14ac:dyDescent="0.2">
      <c r="B24" s="12"/>
      <c r="C24" s="12"/>
      <c r="D24" s="187" t="s">
        <v>50</v>
      </c>
      <c r="E24" s="187" t="s">
        <v>37</v>
      </c>
      <c r="F24" s="188" t="s">
        <v>38</v>
      </c>
      <c r="G24" s="187" t="s">
        <v>34</v>
      </c>
      <c r="H24" s="11"/>
    </row>
    <row r="25" spans="2:8" ht="15" x14ac:dyDescent="0.2">
      <c r="B25" s="352" t="s">
        <v>40</v>
      </c>
      <c r="C25" s="372"/>
      <c r="D25" s="131" t="s">
        <v>47</v>
      </c>
      <c r="E25" s="24">
        <v>290</v>
      </c>
      <c r="F25" s="25">
        <v>119</v>
      </c>
      <c r="G25" s="26">
        <v>409</v>
      </c>
      <c r="H25" s="11"/>
    </row>
    <row r="26" spans="2:8" ht="15" x14ac:dyDescent="0.2">
      <c r="B26" s="353"/>
      <c r="C26" s="373"/>
      <c r="D26" s="132" t="s">
        <v>48</v>
      </c>
      <c r="E26" s="19">
        <v>35</v>
      </c>
      <c r="F26" s="18">
        <v>22</v>
      </c>
      <c r="G26" s="2">
        <v>57</v>
      </c>
      <c r="H26" s="11"/>
    </row>
    <row r="27" spans="2:8" x14ac:dyDescent="0.2">
      <c r="B27" s="374"/>
      <c r="C27" s="375"/>
      <c r="D27" s="15" t="s">
        <v>34</v>
      </c>
      <c r="E27" s="26">
        <v>325</v>
      </c>
      <c r="F27" s="35">
        <v>141</v>
      </c>
      <c r="G27" s="26">
        <v>466</v>
      </c>
      <c r="H27" s="11"/>
    </row>
    <row r="28" spans="2:8" ht="15" x14ac:dyDescent="0.2">
      <c r="B28" s="352" t="s">
        <v>41</v>
      </c>
      <c r="C28" s="372"/>
      <c r="D28" s="131" t="s">
        <v>47</v>
      </c>
      <c r="E28" s="36">
        <v>284</v>
      </c>
      <c r="F28" s="24">
        <v>112</v>
      </c>
      <c r="G28" s="37">
        <v>396</v>
      </c>
      <c r="H28" s="12"/>
    </row>
    <row r="29" spans="2:8" ht="15" x14ac:dyDescent="0.2">
      <c r="B29" s="353"/>
      <c r="C29" s="373"/>
      <c r="D29" s="132" t="s">
        <v>48</v>
      </c>
      <c r="E29" s="38">
        <v>33</v>
      </c>
      <c r="F29" s="27">
        <v>17</v>
      </c>
      <c r="G29" s="39">
        <v>50</v>
      </c>
      <c r="H29" s="12"/>
    </row>
    <row r="30" spans="2:8" x14ac:dyDescent="0.2">
      <c r="B30" s="374"/>
      <c r="C30" s="375"/>
      <c r="D30" s="15" t="s">
        <v>34</v>
      </c>
      <c r="E30" s="21">
        <v>317</v>
      </c>
      <c r="F30" s="40">
        <v>129</v>
      </c>
      <c r="G30" s="21">
        <v>446</v>
      </c>
      <c r="H30" s="12"/>
    </row>
    <row r="31" spans="2:8" ht="12.75" customHeight="1" x14ac:dyDescent="0.2">
      <c r="B31" s="356" t="s">
        <v>42</v>
      </c>
      <c r="C31" s="357"/>
      <c r="D31" s="131" t="s">
        <v>47</v>
      </c>
      <c r="E31" s="24">
        <v>21</v>
      </c>
      <c r="F31" s="25">
        <v>2</v>
      </c>
      <c r="G31" s="26">
        <v>23</v>
      </c>
      <c r="H31" s="12"/>
    </row>
    <row r="32" spans="2:8" ht="12.75" customHeight="1" x14ac:dyDescent="0.2">
      <c r="B32" s="358"/>
      <c r="C32" s="359"/>
      <c r="D32" s="132" t="s">
        <v>48</v>
      </c>
      <c r="E32" s="19">
        <v>0</v>
      </c>
      <c r="F32" s="18">
        <v>0</v>
      </c>
      <c r="G32" s="2">
        <v>0</v>
      </c>
      <c r="H32" s="12"/>
    </row>
    <row r="33" spans="2:11" ht="12.75" customHeight="1" x14ac:dyDescent="0.2">
      <c r="B33" s="360"/>
      <c r="C33" s="361"/>
      <c r="D33" s="15" t="s">
        <v>34</v>
      </c>
      <c r="E33" s="26">
        <v>21</v>
      </c>
      <c r="F33" s="35">
        <v>2</v>
      </c>
      <c r="G33" s="26">
        <v>23</v>
      </c>
      <c r="H33" s="12"/>
    </row>
    <row r="34" spans="2:11" ht="12.75" customHeight="1" x14ac:dyDescent="0.2">
      <c r="B34" s="356" t="s">
        <v>43</v>
      </c>
      <c r="C34" s="357"/>
      <c r="D34" s="131" t="s">
        <v>47</v>
      </c>
      <c r="E34" s="24">
        <v>21</v>
      </c>
      <c r="F34" s="25">
        <v>2</v>
      </c>
      <c r="G34" s="26">
        <v>23</v>
      </c>
      <c r="H34" s="1"/>
    </row>
    <row r="35" spans="2:11" ht="12.75" customHeight="1" x14ac:dyDescent="0.2">
      <c r="B35" s="358"/>
      <c r="C35" s="359"/>
      <c r="D35" s="132" t="s">
        <v>48</v>
      </c>
      <c r="E35" s="19">
        <v>0</v>
      </c>
      <c r="F35" s="18">
        <v>0</v>
      </c>
      <c r="G35" s="2">
        <v>0</v>
      </c>
      <c r="H35" s="1"/>
    </row>
    <row r="36" spans="2:11" ht="12.75" customHeight="1" x14ac:dyDescent="0.2">
      <c r="B36" s="360"/>
      <c r="C36" s="361"/>
      <c r="D36" s="15" t="s">
        <v>34</v>
      </c>
      <c r="E36" s="21">
        <v>21</v>
      </c>
      <c r="F36" s="40">
        <v>2</v>
      </c>
      <c r="G36" s="21">
        <v>23</v>
      </c>
      <c r="H36" s="1"/>
    </row>
    <row r="37" spans="2:11" ht="17.25" customHeight="1" x14ac:dyDescent="0.2">
      <c r="B37" s="11"/>
      <c r="C37" s="11"/>
      <c r="D37" s="11"/>
      <c r="E37" s="13"/>
      <c r="F37" s="13"/>
      <c r="G37" s="13"/>
      <c r="H37" s="12"/>
    </row>
    <row r="38" spans="2:11" x14ac:dyDescent="0.2">
      <c r="B38" s="343" t="s">
        <v>53</v>
      </c>
      <c r="C38" s="343"/>
      <c r="D38" s="343"/>
      <c r="E38" s="343"/>
      <c r="F38" s="343"/>
      <c r="G38" s="343"/>
      <c r="H38" s="16"/>
    </row>
    <row r="39" spans="2:11" ht="8.25" customHeight="1" x14ac:dyDescent="0.2">
      <c r="B39" s="7"/>
      <c r="C39" s="12"/>
      <c r="D39" s="12"/>
      <c r="E39" s="12"/>
      <c r="F39" s="12"/>
      <c r="G39" s="12"/>
      <c r="H39" s="12"/>
    </row>
    <row r="40" spans="2:11" ht="17.25" customHeight="1" x14ac:dyDescent="0.2">
      <c r="B40" s="8"/>
      <c r="C40" s="8"/>
      <c r="D40" s="8"/>
      <c r="E40" s="187" t="s">
        <v>37</v>
      </c>
      <c r="F40" s="188" t="s">
        <v>38</v>
      </c>
      <c r="G40" s="187" t="s">
        <v>34</v>
      </c>
      <c r="H40" s="12"/>
    </row>
    <row r="41" spans="2:11" ht="27" customHeight="1" x14ac:dyDescent="0.2">
      <c r="B41" s="356" t="s">
        <v>67</v>
      </c>
      <c r="C41" s="383"/>
      <c r="D41" s="357"/>
      <c r="E41" s="22">
        <v>3927</v>
      </c>
      <c r="F41" s="30">
        <v>876</v>
      </c>
      <c r="G41" s="31">
        <v>4803</v>
      </c>
      <c r="H41" s="96"/>
    </row>
    <row r="42" spans="2:11" ht="12.75" customHeight="1" x14ac:dyDescent="0.2">
      <c r="B42" s="360" t="s">
        <v>44</v>
      </c>
      <c r="C42" s="371"/>
      <c r="D42" s="361"/>
      <c r="E42" s="23">
        <v>201</v>
      </c>
      <c r="F42" s="32">
        <v>52</v>
      </c>
      <c r="G42" s="113">
        <v>253</v>
      </c>
      <c r="H42" s="96"/>
    </row>
    <row r="43" spans="2:11" x14ac:dyDescent="0.2">
      <c r="B43" s="11"/>
      <c r="C43" s="11"/>
      <c r="D43" s="11"/>
      <c r="E43" s="11"/>
      <c r="F43" s="11"/>
      <c r="G43" s="12"/>
    </row>
    <row r="44" spans="2:11" x14ac:dyDescent="0.2">
      <c r="B44" s="11"/>
      <c r="C44" s="11"/>
      <c r="D44" s="11"/>
      <c r="E44" s="11"/>
      <c r="F44" s="11"/>
      <c r="G44" s="12"/>
    </row>
    <row r="45" spans="2:11" x14ac:dyDescent="0.2">
      <c r="B45" s="343" t="s">
        <v>54</v>
      </c>
      <c r="C45" s="343"/>
      <c r="D45" s="343"/>
      <c r="E45" s="343"/>
      <c r="F45" s="343"/>
      <c r="G45" s="343"/>
      <c r="K45" s="3" t="s">
        <v>27</v>
      </c>
    </row>
    <row r="46" spans="2:11" x14ac:dyDescent="0.2">
      <c r="B46" s="14"/>
      <c r="C46" s="6"/>
      <c r="D46" s="6"/>
      <c r="E46" s="4"/>
      <c r="G46" s="12"/>
    </row>
    <row r="47" spans="2:11" x14ac:dyDescent="0.2">
      <c r="B47" s="189" t="s">
        <v>45</v>
      </c>
      <c r="C47" s="189" t="s">
        <v>46</v>
      </c>
      <c r="D47" s="376" t="s">
        <v>73</v>
      </c>
      <c r="E47" s="377"/>
      <c r="F47" s="376" t="s">
        <v>34</v>
      </c>
      <c r="G47" s="377"/>
    </row>
    <row r="48" spans="2:11" x14ac:dyDescent="0.2">
      <c r="B48" s="133">
        <v>19</v>
      </c>
      <c r="C48" s="133">
        <v>0</v>
      </c>
      <c r="D48" s="378">
        <v>0</v>
      </c>
      <c r="E48" s="389"/>
      <c r="F48" s="390">
        <f>SUM(B48:E48)</f>
        <v>19</v>
      </c>
      <c r="G48" s="391"/>
    </row>
    <row r="51" spans="2:9" x14ac:dyDescent="0.2">
      <c r="B51" s="343" t="s">
        <v>231</v>
      </c>
      <c r="C51" s="343"/>
      <c r="D51" s="343"/>
      <c r="E51" s="343"/>
      <c r="F51" s="343"/>
      <c r="G51" s="343"/>
      <c r="H51" s="343"/>
      <c r="I51" s="343"/>
    </row>
    <row r="52" spans="2:9" x14ac:dyDescent="0.2">
      <c r="B52" s="7"/>
      <c r="C52" s="12"/>
      <c r="D52" s="12"/>
      <c r="E52" s="6"/>
      <c r="F52" s="4"/>
      <c r="G52" s="4"/>
    </row>
    <row r="53" spans="2:9" x14ac:dyDescent="0.2">
      <c r="D53" s="284"/>
      <c r="E53" s="344" t="s">
        <v>232</v>
      </c>
      <c r="F53" s="345"/>
      <c r="G53" s="345"/>
      <c r="H53" s="346"/>
    </row>
    <row r="54" spans="2:9" ht="15" x14ac:dyDescent="0.2">
      <c r="C54" s="11"/>
      <c r="D54" s="167"/>
      <c r="E54" s="286" t="s">
        <v>47</v>
      </c>
      <c r="F54" s="286" t="s">
        <v>48</v>
      </c>
      <c r="G54" s="287" t="s">
        <v>49</v>
      </c>
      <c r="H54" s="288" t="s">
        <v>34</v>
      </c>
    </row>
    <row r="55" spans="2:9" x14ac:dyDescent="0.2">
      <c r="B55" s="367" t="s">
        <v>233</v>
      </c>
      <c r="C55" s="368" t="s">
        <v>222</v>
      </c>
      <c r="D55" s="368"/>
      <c r="E55" s="294">
        <v>603</v>
      </c>
      <c r="F55" s="292">
        <v>491</v>
      </c>
      <c r="G55" s="294">
        <v>419</v>
      </c>
      <c r="H55" s="295">
        <v>1513</v>
      </c>
    </row>
    <row r="56" spans="2:9" x14ac:dyDescent="0.2">
      <c r="B56" s="367"/>
      <c r="C56" s="368" t="s">
        <v>223</v>
      </c>
      <c r="D56" s="368"/>
      <c r="E56" s="294">
        <v>0</v>
      </c>
      <c r="F56" s="292">
        <v>0</v>
      </c>
      <c r="G56" s="294">
        <v>2</v>
      </c>
      <c r="H56" s="295">
        <v>2</v>
      </c>
    </row>
    <row r="57" spans="2:9" x14ac:dyDescent="0.2">
      <c r="B57" s="367"/>
      <c r="C57" s="368" t="s">
        <v>224</v>
      </c>
      <c r="D57" s="368"/>
      <c r="E57" s="294">
        <v>0</v>
      </c>
      <c r="F57" s="292">
        <v>2</v>
      </c>
      <c r="G57" s="292">
        <v>0</v>
      </c>
      <c r="H57" s="295">
        <v>2</v>
      </c>
    </row>
    <row r="58" spans="2:9" x14ac:dyDescent="0.2">
      <c r="B58" s="367"/>
      <c r="C58" s="368" t="s">
        <v>225</v>
      </c>
      <c r="D58" s="368"/>
      <c r="E58" s="294">
        <v>10</v>
      </c>
      <c r="F58" s="292">
        <v>11</v>
      </c>
      <c r="G58" s="292">
        <v>9</v>
      </c>
      <c r="H58" s="295">
        <v>30</v>
      </c>
    </row>
    <row r="59" spans="2:9" x14ac:dyDescent="0.2">
      <c r="B59" s="367"/>
      <c r="C59" s="368" t="s">
        <v>226</v>
      </c>
      <c r="D59" s="368"/>
      <c r="E59" s="294">
        <v>10</v>
      </c>
      <c r="F59" s="292">
        <v>9</v>
      </c>
      <c r="G59" s="292">
        <v>15</v>
      </c>
      <c r="H59" s="295">
        <v>34</v>
      </c>
    </row>
    <row r="60" spans="2:9" x14ac:dyDescent="0.2">
      <c r="B60" s="367"/>
      <c r="C60" s="368" t="s">
        <v>227</v>
      </c>
      <c r="D60" s="368"/>
      <c r="E60" s="294">
        <v>0</v>
      </c>
      <c r="F60" s="292">
        <v>0</v>
      </c>
      <c r="G60" s="292">
        <v>1</v>
      </c>
      <c r="H60" s="295">
        <v>1</v>
      </c>
    </row>
    <row r="61" spans="2:9" x14ac:dyDescent="0.2">
      <c r="B61" s="367"/>
      <c r="C61" s="369" t="s">
        <v>228</v>
      </c>
      <c r="D61" s="369"/>
      <c r="E61" s="297">
        <v>623</v>
      </c>
      <c r="F61" s="298">
        <v>513</v>
      </c>
      <c r="G61" s="298">
        <v>446</v>
      </c>
      <c r="H61" s="295">
        <v>1582</v>
      </c>
    </row>
    <row r="62" spans="2:9" x14ac:dyDescent="0.2">
      <c r="B62" s="367"/>
      <c r="C62" s="369" t="s">
        <v>229</v>
      </c>
      <c r="D62" s="369"/>
      <c r="E62" s="297">
        <v>169</v>
      </c>
      <c r="F62" s="298">
        <v>124</v>
      </c>
      <c r="G62" s="298">
        <v>145</v>
      </c>
      <c r="H62" s="295">
        <v>438</v>
      </c>
    </row>
    <row r="63" spans="2:9" x14ac:dyDescent="0.2">
      <c r="B63" s="285"/>
      <c r="C63" s="291"/>
      <c r="D63" s="291"/>
      <c r="E63" s="135"/>
      <c r="F63" s="45"/>
      <c r="G63" s="45"/>
      <c r="H63" s="45"/>
    </row>
    <row r="64" spans="2:9" ht="26.25" customHeight="1" x14ac:dyDescent="0.2">
      <c r="B64" s="365" t="s">
        <v>230</v>
      </c>
      <c r="C64" s="365"/>
      <c r="D64" s="365"/>
      <c r="E64" s="365"/>
      <c r="F64" s="365"/>
      <c r="G64" s="365"/>
      <c r="H64" s="365"/>
    </row>
  </sheetData>
  <customSheetViews>
    <customSheetView guid="{4BF6A69F-C29D-460A-9E84-5045F8F80EEB}" showGridLines="0">
      <selection activeCell="P62" sqref="P62"/>
      <pageMargins left="0.19685039370078741" right="0.15748031496062992" top="0.19685039370078741" bottom="0.19685039370078741" header="0.31496062992125984" footer="0.31496062992125984"/>
      <pageSetup paperSize="9" orientation="portrait"/>
    </customSheetView>
  </customSheetViews>
  <mergeCells count="36">
    <mergeCell ref="B64:H64"/>
    <mergeCell ref="B51:I51"/>
    <mergeCell ref="E53:H53"/>
    <mergeCell ref="B55:B62"/>
    <mergeCell ref="C55:D55"/>
    <mergeCell ref="C56:D56"/>
    <mergeCell ref="C57:D57"/>
    <mergeCell ref="C58:D58"/>
    <mergeCell ref="C59:D59"/>
    <mergeCell ref="C60:D60"/>
    <mergeCell ref="C61:D61"/>
    <mergeCell ref="C62:D62"/>
    <mergeCell ref="B19:B20"/>
    <mergeCell ref="B34:C36"/>
    <mergeCell ref="B22:G22"/>
    <mergeCell ref="B25:C27"/>
    <mergeCell ref="B28:C30"/>
    <mergeCell ref="B31:C33"/>
    <mergeCell ref="D48:E48"/>
    <mergeCell ref="F48:G48"/>
    <mergeCell ref="B38:G38"/>
    <mergeCell ref="B45:G45"/>
    <mergeCell ref="D47:E47"/>
    <mergeCell ref="F47:G47"/>
    <mergeCell ref="B41:D41"/>
    <mergeCell ref="B42:D42"/>
    <mergeCell ref="A1:I1"/>
    <mergeCell ref="B3:G3"/>
    <mergeCell ref="B5:B16"/>
    <mergeCell ref="C5:C6"/>
    <mergeCell ref="D5:D6"/>
    <mergeCell ref="E5:H5"/>
    <mergeCell ref="C7:C9"/>
    <mergeCell ref="C10:C12"/>
    <mergeCell ref="C13:C15"/>
    <mergeCell ref="C16:D16"/>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32">
    <tabColor rgb="FF009CC1"/>
  </sheetPr>
  <dimension ref="A1:I64"/>
  <sheetViews>
    <sheetView showGridLines="0" workbookViewId="0">
      <pane ySplit="1" topLeftCell="A5" activePane="bottomLeft" state="frozen"/>
      <selection pane="bottomLeft" activeCell="J13" sqref="J13"/>
    </sheetView>
  </sheetViews>
  <sheetFormatPr baseColWidth="10" defaultRowHeight="12.75" x14ac:dyDescent="0.2"/>
  <cols>
    <col min="1" max="1" width="2.140625" style="3" customWidth="1"/>
    <col min="2" max="2" width="20.85546875" style="3" customWidth="1"/>
    <col min="3" max="4" width="15.710937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82</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23</v>
      </c>
      <c r="F7" s="19">
        <v>4</v>
      </c>
      <c r="G7" s="2">
        <v>27</v>
      </c>
      <c r="H7" s="20">
        <v>0</v>
      </c>
    </row>
    <row r="8" spans="1:9" ht="15" x14ac:dyDescent="0.2">
      <c r="B8" s="364"/>
      <c r="C8" s="350"/>
      <c r="D8" s="132" t="s">
        <v>48</v>
      </c>
      <c r="E8" s="18">
        <v>304</v>
      </c>
      <c r="F8" s="19">
        <v>115</v>
      </c>
      <c r="G8" s="2">
        <v>419</v>
      </c>
      <c r="H8" s="20">
        <v>2</v>
      </c>
    </row>
    <row r="9" spans="1:9" x14ac:dyDescent="0.2">
      <c r="B9" s="364"/>
      <c r="C9" s="351"/>
      <c r="D9" s="15" t="s">
        <v>34</v>
      </c>
      <c r="E9" s="21">
        <v>327</v>
      </c>
      <c r="F9" s="21">
        <v>119</v>
      </c>
      <c r="G9" s="21">
        <v>446</v>
      </c>
      <c r="H9" s="21">
        <v>2</v>
      </c>
    </row>
    <row r="10" spans="1:9" ht="15" customHeight="1" x14ac:dyDescent="0.2">
      <c r="B10" s="364"/>
      <c r="C10" s="349" t="s">
        <v>48</v>
      </c>
      <c r="D10" s="131" t="s">
        <v>47</v>
      </c>
      <c r="E10" s="18">
        <v>24</v>
      </c>
      <c r="F10" s="19">
        <v>9</v>
      </c>
      <c r="G10" s="2">
        <v>33</v>
      </c>
      <c r="H10" s="20">
        <v>0</v>
      </c>
    </row>
    <row r="11" spans="1:9" ht="15" x14ac:dyDescent="0.2">
      <c r="B11" s="364"/>
      <c r="C11" s="350"/>
      <c r="D11" s="132" t="s">
        <v>48</v>
      </c>
      <c r="E11" s="18">
        <v>277</v>
      </c>
      <c r="F11" s="19">
        <v>118</v>
      </c>
      <c r="G11" s="2">
        <v>395</v>
      </c>
      <c r="H11" s="20">
        <v>3</v>
      </c>
    </row>
    <row r="12" spans="1:9" ht="15" customHeight="1" x14ac:dyDescent="0.2">
      <c r="B12" s="364"/>
      <c r="C12" s="350"/>
      <c r="D12" s="15" t="s">
        <v>34</v>
      </c>
      <c r="E12" s="21">
        <v>301</v>
      </c>
      <c r="F12" s="21">
        <v>127</v>
      </c>
      <c r="G12" s="21">
        <v>428</v>
      </c>
      <c r="H12" s="21">
        <v>3</v>
      </c>
    </row>
    <row r="13" spans="1:9" ht="15" customHeight="1" x14ac:dyDescent="0.2">
      <c r="B13" s="364"/>
      <c r="C13" s="349" t="s">
        <v>49</v>
      </c>
      <c r="D13" s="131" t="s">
        <v>47</v>
      </c>
      <c r="E13" s="18">
        <v>18</v>
      </c>
      <c r="F13" s="19">
        <v>9</v>
      </c>
      <c r="G13" s="2">
        <v>27</v>
      </c>
      <c r="H13" s="20">
        <v>0</v>
      </c>
    </row>
    <row r="14" spans="1:9" ht="15" x14ac:dyDescent="0.2">
      <c r="B14" s="364"/>
      <c r="C14" s="350"/>
      <c r="D14" s="132" t="s">
        <v>48</v>
      </c>
      <c r="E14" s="18">
        <v>281</v>
      </c>
      <c r="F14" s="19">
        <v>138</v>
      </c>
      <c r="G14" s="2">
        <v>419</v>
      </c>
      <c r="H14" s="20">
        <v>0</v>
      </c>
    </row>
    <row r="15" spans="1:9" x14ac:dyDescent="0.2">
      <c r="B15" s="364"/>
      <c r="C15" s="351"/>
      <c r="D15" s="17" t="s">
        <v>34</v>
      </c>
      <c r="E15" s="21">
        <v>299</v>
      </c>
      <c r="F15" s="21">
        <v>147</v>
      </c>
      <c r="G15" s="21">
        <v>446</v>
      </c>
      <c r="H15" s="21">
        <v>0</v>
      </c>
    </row>
    <row r="16" spans="1:9" x14ac:dyDescent="0.2">
      <c r="B16" s="355"/>
      <c r="C16" s="362" t="s">
        <v>34</v>
      </c>
      <c r="D16" s="363"/>
      <c r="E16" s="21">
        <f>E9+E12+E15</f>
        <v>927</v>
      </c>
      <c r="F16" s="21">
        <f t="shared" ref="F16:H16" si="0">F9+F12+F15</f>
        <v>393</v>
      </c>
      <c r="G16" s="21">
        <f t="shared" si="0"/>
        <v>1320</v>
      </c>
      <c r="H16" s="21">
        <f t="shared" si="0"/>
        <v>5</v>
      </c>
    </row>
    <row r="17" spans="2:8" x14ac:dyDescent="0.2">
      <c r="B17" s="12"/>
      <c r="C17" s="12"/>
      <c r="D17" s="12"/>
      <c r="E17" s="12"/>
      <c r="F17" s="12"/>
      <c r="G17" s="9"/>
      <c r="H17" s="9"/>
    </row>
    <row r="18" spans="2:8" ht="16.5" customHeight="1" x14ac:dyDescent="0.2">
      <c r="B18" s="8"/>
      <c r="C18" s="8"/>
      <c r="D18" s="8"/>
      <c r="E18" s="184" t="s">
        <v>37</v>
      </c>
      <c r="F18" s="184" t="s">
        <v>38</v>
      </c>
      <c r="G18" s="184" t="s">
        <v>34</v>
      </c>
    </row>
    <row r="19" spans="2:8" ht="16.5" customHeight="1" x14ac:dyDescent="0.2">
      <c r="B19" s="354" t="s">
        <v>28</v>
      </c>
      <c r="C19" s="49" t="s">
        <v>29</v>
      </c>
      <c r="D19" s="166"/>
      <c r="E19" s="22">
        <v>0</v>
      </c>
      <c r="F19" s="22">
        <v>0</v>
      </c>
      <c r="G19" s="205">
        <v>0</v>
      </c>
    </row>
    <row r="20" spans="2:8" x14ac:dyDescent="0.2">
      <c r="B20" s="355"/>
      <c r="C20" s="50" t="s">
        <v>30</v>
      </c>
      <c r="D20" s="167"/>
      <c r="E20" s="23">
        <v>6</v>
      </c>
      <c r="F20" s="23">
        <v>3</v>
      </c>
      <c r="G20" s="204">
        <v>9</v>
      </c>
    </row>
    <row r="21" spans="2:8" ht="17.25" customHeight="1" x14ac:dyDescent="0.2">
      <c r="B21" s="11"/>
    </row>
    <row r="22" spans="2:8" x14ac:dyDescent="0.2">
      <c r="B22" s="343" t="s">
        <v>52</v>
      </c>
      <c r="C22" s="343"/>
      <c r="D22" s="343"/>
      <c r="E22" s="343"/>
      <c r="F22" s="343"/>
      <c r="G22" s="343"/>
      <c r="H22" s="16"/>
    </row>
    <row r="23" spans="2:8" ht="8.25" customHeight="1" x14ac:dyDescent="0.2">
      <c r="B23" s="7"/>
      <c r="C23" s="12"/>
      <c r="D23" s="12"/>
      <c r="E23" s="6"/>
      <c r="F23" s="4"/>
      <c r="G23" s="4"/>
      <c r="H23" s="11"/>
    </row>
    <row r="24" spans="2:8" ht="16.5" customHeight="1" x14ac:dyDescent="0.2">
      <c r="B24" s="12"/>
      <c r="C24" s="12"/>
      <c r="D24" s="187" t="s">
        <v>50</v>
      </c>
      <c r="E24" s="187" t="s">
        <v>37</v>
      </c>
      <c r="F24" s="188" t="s">
        <v>38</v>
      </c>
      <c r="G24" s="187" t="s">
        <v>34</v>
      </c>
      <c r="H24" s="11"/>
    </row>
    <row r="25" spans="2:8" ht="15" x14ac:dyDescent="0.2">
      <c r="B25" s="352" t="s">
        <v>40</v>
      </c>
      <c r="C25" s="372"/>
      <c r="D25" s="131" t="s">
        <v>47</v>
      </c>
      <c r="E25" s="24">
        <v>361</v>
      </c>
      <c r="F25" s="25">
        <v>197</v>
      </c>
      <c r="G25" s="26">
        <v>558</v>
      </c>
      <c r="H25" s="11"/>
    </row>
    <row r="26" spans="2:8" ht="15" x14ac:dyDescent="0.2">
      <c r="B26" s="353"/>
      <c r="C26" s="373"/>
      <c r="D26" s="132" t="s">
        <v>48</v>
      </c>
      <c r="E26" s="19">
        <v>14</v>
      </c>
      <c r="F26" s="18">
        <v>11</v>
      </c>
      <c r="G26" s="2">
        <v>25</v>
      </c>
      <c r="H26" s="11"/>
    </row>
    <row r="27" spans="2:8" x14ac:dyDescent="0.2">
      <c r="B27" s="374"/>
      <c r="C27" s="375"/>
      <c r="D27" s="15" t="s">
        <v>34</v>
      </c>
      <c r="E27" s="26">
        <v>375</v>
      </c>
      <c r="F27" s="35">
        <v>208</v>
      </c>
      <c r="G27" s="26">
        <v>583</v>
      </c>
      <c r="H27" s="11"/>
    </row>
    <row r="28" spans="2:8" ht="15" x14ac:dyDescent="0.2">
      <c r="B28" s="352" t="s">
        <v>41</v>
      </c>
      <c r="C28" s="372"/>
      <c r="D28" s="131" t="s">
        <v>47</v>
      </c>
      <c r="E28" s="36">
        <v>351</v>
      </c>
      <c r="F28" s="24">
        <v>188</v>
      </c>
      <c r="G28" s="37">
        <v>539</v>
      </c>
      <c r="H28" s="12"/>
    </row>
    <row r="29" spans="2:8" ht="15" x14ac:dyDescent="0.2">
      <c r="B29" s="353"/>
      <c r="C29" s="373"/>
      <c r="D29" s="132" t="s">
        <v>48</v>
      </c>
      <c r="E29" s="38">
        <v>12</v>
      </c>
      <c r="F29" s="27">
        <v>11</v>
      </c>
      <c r="G29" s="39">
        <v>23</v>
      </c>
      <c r="H29" s="12"/>
    </row>
    <row r="30" spans="2:8" x14ac:dyDescent="0.2">
      <c r="B30" s="374"/>
      <c r="C30" s="375"/>
      <c r="D30" s="15" t="s">
        <v>34</v>
      </c>
      <c r="E30" s="21">
        <v>363</v>
      </c>
      <c r="F30" s="40">
        <v>199</v>
      </c>
      <c r="G30" s="21">
        <v>562</v>
      </c>
      <c r="H30" s="12"/>
    </row>
    <row r="31" spans="2:8" ht="12.75" customHeight="1" x14ac:dyDescent="0.2">
      <c r="B31" s="356" t="s">
        <v>42</v>
      </c>
      <c r="C31" s="357"/>
      <c r="D31" s="131" t="s">
        <v>47</v>
      </c>
      <c r="E31" s="24">
        <v>0</v>
      </c>
      <c r="F31" s="25">
        <v>0</v>
      </c>
      <c r="G31" s="26">
        <v>0</v>
      </c>
      <c r="H31" s="12"/>
    </row>
    <row r="32" spans="2:8" ht="12.75" customHeight="1" x14ac:dyDescent="0.2">
      <c r="B32" s="358"/>
      <c r="C32" s="359"/>
      <c r="D32" s="132" t="s">
        <v>48</v>
      </c>
      <c r="E32" s="19">
        <v>0</v>
      </c>
      <c r="F32" s="18">
        <v>0</v>
      </c>
      <c r="G32" s="2">
        <v>0</v>
      </c>
      <c r="H32" s="12"/>
    </row>
    <row r="33" spans="2:8" ht="12.75" customHeight="1" x14ac:dyDescent="0.2">
      <c r="B33" s="360"/>
      <c r="C33" s="361"/>
      <c r="D33" s="15" t="s">
        <v>34</v>
      </c>
      <c r="E33" s="26">
        <v>0</v>
      </c>
      <c r="F33" s="35">
        <v>0</v>
      </c>
      <c r="G33" s="26">
        <v>0</v>
      </c>
      <c r="H33" s="12"/>
    </row>
    <row r="34" spans="2:8" ht="12.75" customHeight="1" x14ac:dyDescent="0.2">
      <c r="B34" s="356" t="s">
        <v>43</v>
      </c>
      <c r="C34" s="357"/>
      <c r="D34" s="131" t="s">
        <v>47</v>
      </c>
      <c r="E34" s="24">
        <v>0</v>
      </c>
      <c r="F34" s="25">
        <v>0</v>
      </c>
      <c r="G34" s="26">
        <v>0</v>
      </c>
      <c r="H34" s="1"/>
    </row>
    <row r="35" spans="2:8" ht="12.75" customHeight="1" x14ac:dyDescent="0.2">
      <c r="B35" s="358"/>
      <c r="C35" s="359"/>
      <c r="D35" s="132" t="s">
        <v>48</v>
      </c>
      <c r="E35" s="19">
        <v>0</v>
      </c>
      <c r="F35" s="18">
        <v>0</v>
      </c>
      <c r="G35" s="2">
        <v>0</v>
      </c>
      <c r="H35" s="1"/>
    </row>
    <row r="36" spans="2:8" ht="12.75" customHeight="1" x14ac:dyDescent="0.2">
      <c r="B36" s="360"/>
      <c r="C36" s="361"/>
      <c r="D36" s="15" t="s">
        <v>34</v>
      </c>
      <c r="E36" s="21">
        <v>0</v>
      </c>
      <c r="F36" s="40">
        <v>0</v>
      </c>
      <c r="G36" s="21">
        <v>0</v>
      </c>
      <c r="H36" s="1"/>
    </row>
    <row r="37" spans="2:8" ht="17.25" customHeight="1" x14ac:dyDescent="0.2">
      <c r="B37" s="11"/>
      <c r="C37" s="11"/>
      <c r="D37" s="11"/>
      <c r="E37" s="13"/>
      <c r="F37" s="13"/>
      <c r="G37" s="13"/>
      <c r="H37" s="12"/>
    </row>
    <row r="38" spans="2:8" x14ac:dyDescent="0.2">
      <c r="B38" s="343" t="s">
        <v>53</v>
      </c>
      <c r="C38" s="343"/>
      <c r="D38" s="343"/>
      <c r="E38" s="343"/>
      <c r="F38" s="343"/>
      <c r="G38" s="343"/>
      <c r="H38" s="16"/>
    </row>
    <row r="39" spans="2:8" ht="8.25" customHeight="1" x14ac:dyDescent="0.2">
      <c r="B39" s="7"/>
      <c r="C39" s="12"/>
      <c r="D39" s="12"/>
      <c r="E39" s="12"/>
      <c r="F39" s="12"/>
      <c r="G39" s="12"/>
      <c r="H39" s="12"/>
    </row>
    <row r="40" spans="2:8" ht="17.25" customHeight="1" x14ac:dyDescent="0.2">
      <c r="B40" s="8"/>
      <c r="C40" s="8"/>
      <c r="D40" s="8"/>
      <c r="E40" s="187" t="s">
        <v>37</v>
      </c>
      <c r="F40" s="188" t="s">
        <v>38</v>
      </c>
      <c r="G40" s="187" t="s">
        <v>34</v>
      </c>
      <c r="H40" s="12"/>
    </row>
    <row r="41" spans="2:8" ht="27" customHeight="1" x14ac:dyDescent="0.2">
      <c r="B41" s="356" t="s">
        <v>67</v>
      </c>
      <c r="C41" s="383"/>
      <c r="D41" s="357"/>
      <c r="E41" s="22">
        <v>1021</v>
      </c>
      <c r="F41" s="30">
        <v>369</v>
      </c>
      <c r="G41" s="31">
        <v>1390</v>
      </c>
      <c r="H41" s="96"/>
    </row>
    <row r="42" spans="2:8" ht="12.75" customHeight="1" x14ac:dyDescent="0.2">
      <c r="B42" s="360" t="s">
        <v>44</v>
      </c>
      <c r="C42" s="371"/>
      <c r="D42" s="361"/>
      <c r="E42" s="23">
        <v>680</v>
      </c>
      <c r="F42" s="32">
        <v>247</v>
      </c>
      <c r="G42" s="33">
        <v>927</v>
      </c>
      <c r="H42" s="96"/>
    </row>
    <row r="43" spans="2:8" ht="8.25" customHeight="1" x14ac:dyDescent="0.2">
      <c r="B43" s="11"/>
      <c r="C43" s="11"/>
      <c r="D43" s="11"/>
      <c r="E43" s="11"/>
      <c r="F43" s="11"/>
      <c r="G43" s="12"/>
      <c r="H43" s="12"/>
    </row>
    <row r="44" spans="2:8" x14ac:dyDescent="0.2">
      <c r="B44" s="11"/>
      <c r="C44" s="11"/>
      <c r="D44" s="11"/>
      <c r="E44" s="11"/>
      <c r="F44" s="11"/>
      <c r="G44" s="12"/>
      <c r="H44" s="12"/>
    </row>
    <row r="45" spans="2:8" x14ac:dyDescent="0.2">
      <c r="B45" s="343" t="s">
        <v>54</v>
      </c>
      <c r="C45" s="343"/>
      <c r="D45" s="343"/>
      <c r="E45" s="343"/>
      <c r="F45" s="343"/>
      <c r="G45" s="343"/>
      <c r="H45" s="12"/>
    </row>
    <row r="46" spans="2:8" x14ac:dyDescent="0.2">
      <c r="B46" s="14"/>
      <c r="C46" s="6"/>
      <c r="D46" s="6"/>
      <c r="E46" s="4"/>
      <c r="G46" s="12"/>
    </row>
    <row r="47" spans="2:8" x14ac:dyDescent="0.2">
      <c r="B47" s="189" t="s">
        <v>45</v>
      </c>
      <c r="C47" s="189" t="s">
        <v>46</v>
      </c>
      <c r="D47" s="376" t="s">
        <v>73</v>
      </c>
      <c r="E47" s="377"/>
      <c r="F47" s="376" t="s">
        <v>34</v>
      </c>
      <c r="G47" s="377"/>
    </row>
    <row r="48" spans="2:8" x14ac:dyDescent="0.2">
      <c r="B48" s="133">
        <v>3</v>
      </c>
      <c r="C48" s="133">
        <v>5</v>
      </c>
      <c r="D48" s="378">
        <v>3</v>
      </c>
      <c r="E48" s="379"/>
      <c r="F48" s="380">
        <f>SUM(B48:E48)</f>
        <v>11</v>
      </c>
      <c r="G48" s="381"/>
    </row>
    <row r="50" spans="2:9" x14ac:dyDescent="0.2">
      <c r="E50" s="147"/>
      <c r="F50" s="147"/>
      <c r="G50" s="147"/>
    </row>
    <row r="51" spans="2:9" x14ac:dyDescent="0.2">
      <c r="B51" s="343" t="s">
        <v>231</v>
      </c>
      <c r="C51" s="343"/>
      <c r="D51" s="343"/>
      <c r="E51" s="343"/>
      <c r="F51" s="343"/>
      <c r="G51" s="343"/>
      <c r="H51" s="343"/>
      <c r="I51" s="343"/>
    </row>
    <row r="52" spans="2:9" x14ac:dyDescent="0.2">
      <c r="B52" s="7"/>
      <c r="C52" s="12"/>
      <c r="D52" s="12"/>
      <c r="E52" s="6"/>
      <c r="F52" s="4"/>
      <c r="G52" s="4"/>
    </row>
    <row r="53" spans="2:9" x14ac:dyDescent="0.2">
      <c r="D53" s="284"/>
      <c r="E53" s="344" t="s">
        <v>232</v>
      </c>
      <c r="F53" s="345"/>
      <c r="G53" s="345"/>
      <c r="H53" s="346"/>
    </row>
    <row r="54" spans="2:9" ht="15" x14ac:dyDescent="0.2">
      <c r="C54" s="11"/>
      <c r="D54" s="167"/>
      <c r="E54" s="286" t="s">
        <v>47</v>
      </c>
      <c r="F54" s="286" t="s">
        <v>48</v>
      </c>
      <c r="G54" s="287" t="s">
        <v>49</v>
      </c>
      <c r="H54" s="288" t="s">
        <v>34</v>
      </c>
    </row>
    <row r="55" spans="2:9" x14ac:dyDescent="0.2">
      <c r="B55" s="367" t="s">
        <v>233</v>
      </c>
      <c r="C55" s="368" t="s">
        <v>222</v>
      </c>
      <c r="D55" s="368"/>
      <c r="E55" s="294">
        <v>46</v>
      </c>
      <c r="F55" s="292">
        <v>51</v>
      </c>
      <c r="G55" s="294">
        <v>46</v>
      </c>
      <c r="H55" s="295">
        <v>143</v>
      </c>
    </row>
    <row r="56" spans="2:9" x14ac:dyDescent="0.2">
      <c r="B56" s="367"/>
      <c r="C56" s="368" t="s">
        <v>223</v>
      </c>
      <c r="D56" s="368"/>
      <c r="E56" s="294">
        <v>0</v>
      </c>
      <c r="F56" s="292">
        <v>0</v>
      </c>
      <c r="G56" s="294">
        <v>0</v>
      </c>
      <c r="H56" s="295">
        <v>0</v>
      </c>
    </row>
    <row r="57" spans="2:9" x14ac:dyDescent="0.2">
      <c r="B57" s="367"/>
      <c r="C57" s="368" t="s">
        <v>224</v>
      </c>
      <c r="D57" s="368"/>
      <c r="E57" s="294">
        <v>3</v>
      </c>
      <c r="F57" s="292">
        <v>1</v>
      </c>
      <c r="G57" s="292">
        <v>0</v>
      </c>
      <c r="H57" s="295">
        <v>4</v>
      </c>
    </row>
    <row r="58" spans="2:9" x14ac:dyDescent="0.2">
      <c r="B58" s="367"/>
      <c r="C58" s="368" t="s">
        <v>225</v>
      </c>
      <c r="D58" s="368"/>
      <c r="E58" s="294">
        <v>5</v>
      </c>
      <c r="F58" s="292">
        <v>5</v>
      </c>
      <c r="G58" s="292">
        <v>3</v>
      </c>
      <c r="H58" s="295">
        <v>13</v>
      </c>
    </row>
    <row r="59" spans="2:9" x14ac:dyDescent="0.2">
      <c r="B59" s="367"/>
      <c r="C59" s="368" t="s">
        <v>226</v>
      </c>
      <c r="D59" s="368"/>
      <c r="E59" s="294">
        <v>1</v>
      </c>
      <c r="F59" s="292">
        <v>1</v>
      </c>
      <c r="G59" s="292">
        <v>3</v>
      </c>
      <c r="H59" s="295">
        <v>5</v>
      </c>
    </row>
    <row r="60" spans="2:9" x14ac:dyDescent="0.2">
      <c r="B60" s="367"/>
      <c r="C60" s="368" t="s">
        <v>227</v>
      </c>
      <c r="D60" s="368"/>
      <c r="E60" s="294">
        <v>1</v>
      </c>
      <c r="F60" s="292">
        <v>3</v>
      </c>
      <c r="G60" s="292">
        <v>4</v>
      </c>
      <c r="H60" s="295">
        <v>8</v>
      </c>
    </row>
    <row r="61" spans="2:9" x14ac:dyDescent="0.2">
      <c r="B61" s="367"/>
      <c r="C61" s="369" t="s">
        <v>228</v>
      </c>
      <c r="D61" s="369"/>
      <c r="E61" s="297">
        <v>56</v>
      </c>
      <c r="F61" s="298">
        <v>61</v>
      </c>
      <c r="G61" s="298">
        <v>56</v>
      </c>
      <c r="H61" s="295">
        <v>173</v>
      </c>
    </row>
    <row r="62" spans="2:9" x14ac:dyDescent="0.2">
      <c r="B62" s="367"/>
      <c r="C62" s="369" t="s">
        <v>229</v>
      </c>
      <c r="D62" s="369"/>
      <c r="E62" s="297">
        <v>390</v>
      </c>
      <c r="F62" s="298">
        <v>367</v>
      </c>
      <c r="G62" s="298">
        <v>390</v>
      </c>
      <c r="H62" s="295">
        <v>1147</v>
      </c>
    </row>
    <row r="63" spans="2:9" x14ac:dyDescent="0.2">
      <c r="B63" s="285"/>
      <c r="C63" s="291"/>
      <c r="D63" s="291"/>
      <c r="E63" s="135"/>
      <c r="F63" s="45"/>
      <c r="G63" s="45"/>
      <c r="H63" s="45"/>
    </row>
    <row r="64" spans="2:9" ht="24.75" customHeight="1" x14ac:dyDescent="0.2">
      <c r="B64" s="365" t="s">
        <v>230</v>
      </c>
      <c r="C64" s="365"/>
      <c r="D64" s="365"/>
      <c r="E64" s="365"/>
      <c r="F64" s="365"/>
      <c r="G64" s="365"/>
      <c r="H64" s="365"/>
    </row>
  </sheetData>
  <customSheetViews>
    <customSheetView guid="{4BF6A69F-C29D-460A-9E84-5045F8F80EEB}" showGridLines="0" topLeftCell="A25">
      <selection activeCell="J66" sqref="J66"/>
      <pageMargins left="0.19685039370078741" right="0.15748031496062992" top="0.19685039370078741" bottom="0.19685039370078741" header="0.31496062992125984" footer="0.31496062992125984"/>
      <pageSetup paperSize="9" orientation="portrait"/>
    </customSheetView>
  </customSheetViews>
  <mergeCells count="36">
    <mergeCell ref="B64:H64"/>
    <mergeCell ref="B51:I51"/>
    <mergeCell ref="E53:H53"/>
    <mergeCell ref="B55:B62"/>
    <mergeCell ref="C55:D55"/>
    <mergeCell ref="C56:D56"/>
    <mergeCell ref="C57:D57"/>
    <mergeCell ref="C58:D58"/>
    <mergeCell ref="C59:D59"/>
    <mergeCell ref="C60:D60"/>
    <mergeCell ref="C61:D61"/>
    <mergeCell ref="C62:D62"/>
    <mergeCell ref="B19:B20"/>
    <mergeCell ref="B34:C36"/>
    <mergeCell ref="B22:G22"/>
    <mergeCell ref="B25:C27"/>
    <mergeCell ref="B28:C30"/>
    <mergeCell ref="B31:C33"/>
    <mergeCell ref="D48:E48"/>
    <mergeCell ref="F48:G48"/>
    <mergeCell ref="B38:G38"/>
    <mergeCell ref="B41:D41"/>
    <mergeCell ref="B42:D42"/>
    <mergeCell ref="B45:G45"/>
    <mergeCell ref="D47:E47"/>
    <mergeCell ref="F47:G47"/>
    <mergeCell ref="A1:I1"/>
    <mergeCell ref="B3:G3"/>
    <mergeCell ref="B5:B16"/>
    <mergeCell ref="C5:C6"/>
    <mergeCell ref="D5:D6"/>
    <mergeCell ref="E5:H5"/>
    <mergeCell ref="C7:C9"/>
    <mergeCell ref="C10:C12"/>
    <mergeCell ref="C13:C15"/>
    <mergeCell ref="C16:D16"/>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0">
    <tabColor rgb="FF009CC1"/>
  </sheetPr>
  <dimension ref="A1:N65"/>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5.570312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83</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26</v>
      </c>
      <c r="F7" s="19">
        <v>5</v>
      </c>
      <c r="G7" s="2">
        <v>31</v>
      </c>
      <c r="H7" s="20">
        <v>0</v>
      </c>
    </row>
    <row r="8" spans="1:9" ht="15" x14ac:dyDescent="0.2">
      <c r="B8" s="364"/>
      <c r="C8" s="350"/>
      <c r="D8" s="132" t="s">
        <v>48</v>
      </c>
      <c r="E8" s="18">
        <v>818</v>
      </c>
      <c r="F8" s="19">
        <v>152</v>
      </c>
      <c r="G8" s="2">
        <v>970</v>
      </c>
      <c r="H8" s="20">
        <v>1</v>
      </c>
    </row>
    <row r="9" spans="1:9" x14ac:dyDescent="0.2">
      <c r="B9" s="364"/>
      <c r="C9" s="351"/>
      <c r="D9" s="15" t="s">
        <v>34</v>
      </c>
      <c r="E9" s="21">
        <v>844</v>
      </c>
      <c r="F9" s="21">
        <v>157</v>
      </c>
      <c r="G9" s="21">
        <v>1001</v>
      </c>
      <c r="H9" s="21">
        <v>1</v>
      </c>
    </row>
    <row r="10" spans="1:9" ht="15" customHeight="1" x14ac:dyDescent="0.2">
      <c r="B10" s="364"/>
      <c r="C10" s="349" t="s">
        <v>48</v>
      </c>
      <c r="D10" s="131" t="s">
        <v>47</v>
      </c>
      <c r="E10" s="18">
        <v>26</v>
      </c>
      <c r="F10" s="19">
        <v>4</v>
      </c>
      <c r="G10" s="2">
        <v>30</v>
      </c>
      <c r="H10" s="20">
        <v>0</v>
      </c>
    </row>
    <row r="11" spans="1:9" ht="15" x14ac:dyDescent="0.2">
      <c r="B11" s="364"/>
      <c r="C11" s="350"/>
      <c r="D11" s="132" t="s">
        <v>48</v>
      </c>
      <c r="E11" s="18">
        <v>765</v>
      </c>
      <c r="F11" s="19">
        <v>146</v>
      </c>
      <c r="G11" s="2">
        <v>911</v>
      </c>
      <c r="H11" s="20">
        <v>2</v>
      </c>
    </row>
    <row r="12" spans="1:9" ht="15" customHeight="1" x14ac:dyDescent="0.2">
      <c r="B12" s="364"/>
      <c r="C12" s="350"/>
      <c r="D12" s="15" t="s">
        <v>34</v>
      </c>
      <c r="E12" s="21">
        <v>791</v>
      </c>
      <c r="F12" s="21">
        <v>150</v>
      </c>
      <c r="G12" s="21">
        <v>941</v>
      </c>
      <c r="H12" s="21">
        <v>2</v>
      </c>
    </row>
    <row r="13" spans="1:9" ht="15" customHeight="1" x14ac:dyDescent="0.2">
      <c r="B13" s="364"/>
      <c r="C13" s="349" t="s">
        <v>49</v>
      </c>
      <c r="D13" s="131" t="s">
        <v>47</v>
      </c>
      <c r="E13" s="18">
        <v>30</v>
      </c>
      <c r="F13" s="19">
        <v>7</v>
      </c>
      <c r="G13" s="2">
        <v>37</v>
      </c>
      <c r="H13" s="20">
        <v>0</v>
      </c>
    </row>
    <row r="14" spans="1:9" ht="15" x14ac:dyDescent="0.2">
      <c r="B14" s="364"/>
      <c r="C14" s="350"/>
      <c r="D14" s="132" t="s">
        <v>48</v>
      </c>
      <c r="E14" s="18">
        <v>841</v>
      </c>
      <c r="F14" s="19">
        <v>173</v>
      </c>
      <c r="G14" s="2">
        <v>1014</v>
      </c>
      <c r="H14" s="20">
        <v>9</v>
      </c>
    </row>
    <row r="15" spans="1:9" x14ac:dyDescent="0.2">
      <c r="B15" s="364"/>
      <c r="C15" s="351"/>
      <c r="D15" s="17" t="s">
        <v>34</v>
      </c>
      <c r="E15" s="21">
        <v>871</v>
      </c>
      <c r="F15" s="21">
        <v>180</v>
      </c>
      <c r="G15" s="21">
        <v>1051</v>
      </c>
      <c r="H15" s="21">
        <v>9</v>
      </c>
    </row>
    <row r="16" spans="1:9" x14ac:dyDescent="0.2">
      <c r="B16" s="355"/>
      <c r="C16" s="362" t="s">
        <v>34</v>
      </c>
      <c r="D16" s="363"/>
      <c r="E16" s="21">
        <f>E9+E12+E15</f>
        <v>2506</v>
      </c>
      <c r="F16" s="21">
        <f t="shared" ref="F16:H16" si="0">F9+F12+F15</f>
        <v>487</v>
      </c>
      <c r="G16" s="21">
        <f t="shared" si="0"/>
        <v>2993</v>
      </c>
      <c r="H16" s="21">
        <f t="shared" si="0"/>
        <v>12</v>
      </c>
    </row>
    <row r="17" spans="2:9" x14ac:dyDescent="0.2">
      <c r="B17" s="145"/>
      <c r="C17" s="135"/>
      <c r="D17" s="135"/>
      <c r="E17" s="45"/>
      <c r="F17" s="45"/>
      <c r="G17" s="45"/>
      <c r="H17" s="45"/>
    </row>
    <row r="18" spans="2:9" ht="16.5" customHeight="1" x14ac:dyDescent="0.2">
      <c r="B18" s="8"/>
      <c r="C18" s="8"/>
      <c r="D18" s="8"/>
      <c r="E18" s="184" t="s">
        <v>37</v>
      </c>
      <c r="F18" s="184" t="s">
        <v>38</v>
      </c>
      <c r="G18" s="184" t="s">
        <v>34</v>
      </c>
    </row>
    <row r="19" spans="2:9" ht="16.5" customHeight="1" x14ac:dyDescent="0.2">
      <c r="B19" s="354" t="s">
        <v>28</v>
      </c>
      <c r="C19" s="49" t="s">
        <v>29</v>
      </c>
      <c r="D19" s="166"/>
      <c r="E19" s="22">
        <v>0</v>
      </c>
      <c r="F19" s="22">
        <v>0</v>
      </c>
      <c r="G19" s="205">
        <v>0</v>
      </c>
    </row>
    <row r="20" spans="2:9" x14ac:dyDescent="0.2">
      <c r="B20" s="355"/>
      <c r="C20" s="50" t="s">
        <v>30</v>
      </c>
      <c r="D20" s="167"/>
      <c r="E20" s="23">
        <v>13</v>
      </c>
      <c r="F20" s="23">
        <v>4</v>
      </c>
      <c r="G20" s="204">
        <v>17</v>
      </c>
    </row>
    <row r="21" spans="2:9" ht="17.25" customHeight="1" x14ac:dyDescent="0.2">
      <c r="B21" s="11"/>
    </row>
    <row r="22" spans="2:9" x14ac:dyDescent="0.2">
      <c r="B22" s="343" t="s">
        <v>52</v>
      </c>
      <c r="C22" s="343"/>
      <c r="D22" s="343"/>
      <c r="E22" s="343"/>
      <c r="F22" s="343"/>
      <c r="G22" s="343"/>
      <c r="H22" s="16"/>
    </row>
    <row r="23" spans="2:9" ht="8.25" customHeight="1" x14ac:dyDescent="0.2">
      <c r="B23" s="7"/>
      <c r="C23" s="12"/>
      <c r="D23" s="12"/>
      <c r="E23" s="6"/>
      <c r="F23" s="4"/>
      <c r="G23" s="4"/>
      <c r="H23" s="11"/>
    </row>
    <row r="24" spans="2:9" ht="16.5" customHeight="1" x14ac:dyDescent="0.2">
      <c r="B24" s="12"/>
      <c r="C24" s="12"/>
      <c r="D24" s="187" t="s">
        <v>50</v>
      </c>
      <c r="E24" s="187" t="s">
        <v>37</v>
      </c>
      <c r="F24" s="188" t="s">
        <v>38</v>
      </c>
      <c r="G24" s="187" t="s">
        <v>34</v>
      </c>
      <c r="H24" s="11"/>
    </row>
    <row r="25" spans="2:9" ht="15" x14ac:dyDescent="0.2">
      <c r="B25" s="352" t="s">
        <v>40</v>
      </c>
      <c r="C25" s="372"/>
      <c r="D25" s="131" t="s">
        <v>47</v>
      </c>
      <c r="E25" s="24">
        <v>750</v>
      </c>
      <c r="F25" s="25">
        <v>117</v>
      </c>
      <c r="G25" s="26">
        <v>867</v>
      </c>
      <c r="H25" s="11"/>
    </row>
    <row r="26" spans="2:9" ht="15" x14ac:dyDescent="0.2">
      <c r="B26" s="353"/>
      <c r="C26" s="373"/>
      <c r="D26" s="132" t="s">
        <v>48</v>
      </c>
      <c r="E26" s="19">
        <v>101</v>
      </c>
      <c r="F26" s="18">
        <v>22</v>
      </c>
      <c r="G26" s="2">
        <v>123</v>
      </c>
      <c r="H26" s="11"/>
    </row>
    <row r="27" spans="2:9" x14ac:dyDescent="0.2">
      <c r="B27" s="374"/>
      <c r="C27" s="375"/>
      <c r="D27" s="15" t="s">
        <v>34</v>
      </c>
      <c r="E27" s="26">
        <v>851</v>
      </c>
      <c r="F27" s="35">
        <v>139</v>
      </c>
      <c r="G27" s="26">
        <v>990</v>
      </c>
      <c r="H27" s="11"/>
    </row>
    <row r="28" spans="2:9" ht="15" x14ac:dyDescent="0.2">
      <c r="B28" s="352" t="s">
        <v>41</v>
      </c>
      <c r="C28" s="372"/>
      <c r="D28" s="131" t="s">
        <v>47</v>
      </c>
      <c r="E28" s="36">
        <v>691</v>
      </c>
      <c r="F28" s="24">
        <v>105</v>
      </c>
      <c r="G28" s="37">
        <v>796</v>
      </c>
      <c r="H28" s="12"/>
    </row>
    <row r="29" spans="2:9" ht="15" x14ac:dyDescent="0.2">
      <c r="B29" s="353"/>
      <c r="C29" s="373"/>
      <c r="D29" s="132" t="s">
        <v>48</v>
      </c>
      <c r="E29" s="38">
        <v>88</v>
      </c>
      <c r="F29" s="27">
        <v>16</v>
      </c>
      <c r="G29" s="39">
        <v>104</v>
      </c>
      <c r="H29" s="12"/>
    </row>
    <row r="30" spans="2:9" x14ac:dyDescent="0.2">
      <c r="B30" s="374"/>
      <c r="C30" s="375"/>
      <c r="D30" s="15" t="s">
        <v>34</v>
      </c>
      <c r="E30" s="21">
        <v>779</v>
      </c>
      <c r="F30" s="40">
        <v>121</v>
      </c>
      <c r="G30" s="21">
        <v>900</v>
      </c>
      <c r="H30" s="12"/>
      <c r="I30" s="201"/>
    </row>
    <row r="31" spans="2:9" ht="12.75" customHeight="1" x14ac:dyDescent="0.2">
      <c r="B31" s="356" t="s">
        <v>42</v>
      </c>
      <c r="C31" s="357"/>
      <c r="D31" s="131" t="s">
        <v>47</v>
      </c>
      <c r="E31" s="24">
        <v>0</v>
      </c>
      <c r="F31" s="25">
        <v>0</v>
      </c>
      <c r="G31" s="26">
        <v>0</v>
      </c>
      <c r="H31" s="12"/>
    </row>
    <row r="32" spans="2:9" ht="12.75" customHeight="1" x14ac:dyDescent="0.2">
      <c r="B32" s="358"/>
      <c r="C32" s="359"/>
      <c r="D32" s="132" t="s">
        <v>48</v>
      </c>
      <c r="E32" s="19">
        <v>0</v>
      </c>
      <c r="F32" s="18">
        <v>0</v>
      </c>
      <c r="G32" s="2">
        <v>0</v>
      </c>
      <c r="H32" s="12"/>
    </row>
    <row r="33" spans="2:14" ht="12.75" customHeight="1" x14ac:dyDescent="0.2">
      <c r="B33" s="360"/>
      <c r="C33" s="361"/>
      <c r="D33" s="15" t="s">
        <v>34</v>
      </c>
      <c r="E33" s="26">
        <v>0</v>
      </c>
      <c r="F33" s="35">
        <v>0</v>
      </c>
      <c r="G33" s="26">
        <v>0</v>
      </c>
      <c r="H33" s="12"/>
    </row>
    <row r="34" spans="2:14" ht="12.75" customHeight="1" x14ac:dyDescent="0.2">
      <c r="B34" s="356" t="s">
        <v>43</v>
      </c>
      <c r="C34" s="357"/>
      <c r="D34" s="131" t="s">
        <v>47</v>
      </c>
      <c r="E34" s="24">
        <v>0</v>
      </c>
      <c r="F34" s="25">
        <v>0</v>
      </c>
      <c r="G34" s="26">
        <v>0</v>
      </c>
      <c r="H34" s="1"/>
    </row>
    <row r="35" spans="2:14" ht="12.75" customHeight="1" x14ac:dyDescent="0.2">
      <c r="B35" s="358"/>
      <c r="C35" s="359"/>
      <c r="D35" s="132" t="s">
        <v>48</v>
      </c>
      <c r="E35" s="19">
        <v>0</v>
      </c>
      <c r="F35" s="18">
        <v>0</v>
      </c>
      <c r="G35" s="2">
        <v>0</v>
      </c>
      <c r="H35" s="1"/>
    </row>
    <row r="36" spans="2:14" ht="12.75" customHeight="1" x14ac:dyDescent="0.2">
      <c r="B36" s="360"/>
      <c r="C36" s="361"/>
      <c r="D36" s="15" t="s">
        <v>34</v>
      </c>
      <c r="E36" s="21">
        <v>0</v>
      </c>
      <c r="F36" s="40">
        <v>0</v>
      </c>
      <c r="G36" s="21">
        <v>0</v>
      </c>
      <c r="H36" s="1"/>
    </row>
    <row r="37" spans="2:14" ht="16.5" customHeight="1" x14ac:dyDescent="0.2">
      <c r="B37" s="11"/>
      <c r="C37" s="11"/>
      <c r="D37" s="11"/>
      <c r="E37" s="13"/>
      <c r="F37" s="13"/>
      <c r="G37" s="13"/>
      <c r="H37" s="12"/>
    </row>
    <row r="38" spans="2:14" x14ac:dyDescent="0.2">
      <c r="B38" s="343" t="s">
        <v>53</v>
      </c>
      <c r="C38" s="343"/>
      <c r="D38" s="343"/>
      <c r="E38" s="343"/>
      <c r="F38" s="343"/>
      <c r="G38" s="343"/>
      <c r="H38" s="16"/>
    </row>
    <row r="39" spans="2:14" ht="8.25" customHeight="1" x14ac:dyDescent="0.2">
      <c r="B39" s="7"/>
      <c r="C39" s="12"/>
      <c r="D39" s="12"/>
      <c r="E39" s="12"/>
      <c r="F39" s="12"/>
      <c r="G39" s="12"/>
      <c r="H39" s="12"/>
    </row>
    <row r="40" spans="2:14" ht="17.25" customHeight="1" x14ac:dyDescent="0.2">
      <c r="B40" s="8"/>
      <c r="C40" s="8"/>
      <c r="D40" s="8"/>
      <c r="E40" s="187" t="s">
        <v>37</v>
      </c>
      <c r="F40" s="188" t="s">
        <v>38</v>
      </c>
      <c r="G40" s="187" t="s">
        <v>34</v>
      </c>
      <c r="H40" s="12"/>
    </row>
    <row r="41" spans="2:14" ht="27" customHeight="1" x14ac:dyDescent="0.2">
      <c r="B41" s="356" t="s">
        <v>67</v>
      </c>
      <c r="C41" s="383"/>
      <c r="D41" s="357"/>
      <c r="E41" s="22">
        <v>5012</v>
      </c>
      <c r="F41" s="30">
        <v>807</v>
      </c>
      <c r="G41" s="31">
        <v>5819</v>
      </c>
      <c r="H41" s="12"/>
    </row>
    <row r="42" spans="2:14" ht="12.75" customHeight="1" x14ac:dyDescent="0.2">
      <c r="B42" s="360" t="s">
        <v>44</v>
      </c>
      <c r="C42" s="371"/>
      <c r="D42" s="361"/>
      <c r="E42" s="114">
        <v>1775</v>
      </c>
      <c r="F42" s="115">
        <v>269</v>
      </c>
      <c r="G42" s="113">
        <v>2044</v>
      </c>
      <c r="L42" s="128"/>
      <c r="M42" s="128"/>
      <c r="N42" s="142"/>
    </row>
    <row r="43" spans="2:14" x14ac:dyDescent="0.2">
      <c r="B43" s="11"/>
      <c r="C43" s="11"/>
      <c r="D43" s="11"/>
      <c r="E43" s="11"/>
      <c r="F43" s="11"/>
      <c r="G43" s="12"/>
      <c r="H43" s="16"/>
      <c r="I43" s="153"/>
    </row>
    <row r="44" spans="2:14" ht="8.25" customHeight="1" x14ac:dyDescent="0.2">
      <c r="B44" s="11"/>
      <c r="C44" s="11"/>
      <c r="D44" s="11"/>
      <c r="E44" s="11"/>
      <c r="F44" s="11"/>
      <c r="G44" s="12"/>
      <c r="H44" s="12"/>
    </row>
    <row r="45" spans="2:14" x14ac:dyDescent="0.2">
      <c r="B45" s="11"/>
      <c r="C45" s="11"/>
      <c r="D45" s="11"/>
      <c r="E45" s="11"/>
      <c r="F45" s="11"/>
      <c r="G45" s="12"/>
      <c r="H45" s="12"/>
    </row>
    <row r="46" spans="2:14" x14ac:dyDescent="0.2">
      <c r="B46" s="343" t="s">
        <v>54</v>
      </c>
      <c r="C46" s="343"/>
      <c r="D46" s="343"/>
      <c r="E46" s="343"/>
      <c r="F46" s="343"/>
      <c r="G46" s="343"/>
      <c r="H46" s="12"/>
    </row>
    <row r="47" spans="2:14" x14ac:dyDescent="0.2">
      <c r="B47" s="14"/>
      <c r="C47" s="6"/>
      <c r="D47" s="6"/>
      <c r="E47" s="4"/>
      <c r="G47" s="12"/>
    </row>
    <row r="48" spans="2:14" x14ac:dyDescent="0.2">
      <c r="B48" s="216" t="s">
        <v>45</v>
      </c>
      <c r="C48" s="216" t="s">
        <v>46</v>
      </c>
      <c r="D48" s="376" t="s">
        <v>73</v>
      </c>
      <c r="E48" s="377"/>
      <c r="F48" s="376" t="s">
        <v>34</v>
      </c>
      <c r="G48" s="377"/>
    </row>
    <row r="49" spans="2:9" x14ac:dyDescent="0.2">
      <c r="B49" s="133">
        <v>14</v>
      </c>
      <c r="C49" s="133">
        <v>11</v>
      </c>
      <c r="D49" s="378">
        <v>0</v>
      </c>
      <c r="E49" s="379"/>
      <c r="F49" s="380">
        <f>SUM(B49:E49)</f>
        <v>25</v>
      </c>
      <c r="G49" s="381"/>
    </row>
    <row r="50" spans="2:9" x14ac:dyDescent="0.2">
      <c r="E50" s="147"/>
      <c r="F50" s="147"/>
      <c r="G50" s="147"/>
    </row>
    <row r="52" spans="2:9" x14ac:dyDescent="0.2">
      <c r="B52" s="343" t="s">
        <v>231</v>
      </c>
      <c r="C52" s="343"/>
      <c r="D52" s="343"/>
      <c r="E52" s="343"/>
      <c r="F52" s="343"/>
      <c r="G52" s="343"/>
      <c r="H52" s="343"/>
      <c r="I52" s="343"/>
    </row>
    <row r="53" spans="2:9" x14ac:dyDescent="0.2">
      <c r="B53" s="7"/>
      <c r="C53" s="12"/>
      <c r="D53" s="12"/>
      <c r="E53" s="6"/>
      <c r="F53" s="4"/>
      <c r="G53" s="4"/>
    </row>
    <row r="54" spans="2:9" x14ac:dyDescent="0.2">
      <c r="D54" s="284"/>
      <c r="E54" s="344" t="s">
        <v>232</v>
      </c>
      <c r="F54" s="345"/>
      <c r="G54" s="345"/>
      <c r="H54" s="346"/>
    </row>
    <row r="55" spans="2:9" ht="15" x14ac:dyDescent="0.2">
      <c r="C55" s="11"/>
      <c r="D55" s="167"/>
      <c r="E55" s="286" t="s">
        <v>47</v>
      </c>
      <c r="F55" s="286" t="s">
        <v>48</v>
      </c>
      <c r="G55" s="287" t="s">
        <v>49</v>
      </c>
      <c r="H55" s="288" t="s">
        <v>34</v>
      </c>
    </row>
    <row r="56" spans="2:9" x14ac:dyDescent="0.2">
      <c r="B56" s="367" t="s">
        <v>233</v>
      </c>
      <c r="C56" s="368" t="s">
        <v>222</v>
      </c>
      <c r="D56" s="368"/>
      <c r="E56" s="294">
        <v>430</v>
      </c>
      <c r="F56" s="292">
        <v>394</v>
      </c>
      <c r="G56" s="294">
        <v>448</v>
      </c>
      <c r="H56" s="295">
        <v>1272</v>
      </c>
    </row>
    <row r="57" spans="2:9" x14ac:dyDescent="0.2">
      <c r="B57" s="367"/>
      <c r="C57" s="368" t="s">
        <v>223</v>
      </c>
      <c r="D57" s="368"/>
      <c r="E57" s="294">
        <v>0</v>
      </c>
      <c r="F57" s="292">
        <v>0</v>
      </c>
      <c r="G57" s="294">
        <v>1</v>
      </c>
      <c r="H57" s="295">
        <v>1</v>
      </c>
    </row>
    <row r="58" spans="2:9" x14ac:dyDescent="0.2">
      <c r="B58" s="367"/>
      <c r="C58" s="368" t="s">
        <v>224</v>
      </c>
      <c r="D58" s="368"/>
      <c r="E58" s="294">
        <v>4</v>
      </c>
      <c r="F58" s="292">
        <v>6</v>
      </c>
      <c r="G58" s="292">
        <v>2</v>
      </c>
      <c r="H58" s="295">
        <v>12</v>
      </c>
    </row>
    <row r="59" spans="2:9" x14ac:dyDescent="0.2">
      <c r="B59" s="367"/>
      <c r="C59" s="368" t="s">
        <v>225</v>
      </c>
      <c r="D59" s="368"/>
      <c r="E59" s="294">
        <v>44</v>
      </c>
      <c r="F59" s="292">
        <v>42</v>
      </c>
      <c r="G59" s="292">
        <v>50</v>
      </c>
      <c r="H59" s="295">
        <v>136</v>
      </c>
    </row>
    <row r="60" spans="2:9" x14ac:dyDescent="0.2">
      <c r="B60" s="367"/>
      <c r="C60" s="368" t="s">
        <v>226</v>
      </c>
      <c r="D60" s="368"/>
      <c r="E60" s="294">
        <v>7</v>
      </c>
      <c r="F60" s="292">
        <v>7</v>
      </c>
      <c r="G60" s="292">
        <v>9</v>
      </c>
      <c r="H60" s="295">
        <v>23</v>
      </c>
    </row>
    <row r="61" spans="2:9" x14ac:dyDescent="0.2">
      <c r="B61" s="367"/>
      <c r="C61" s="368" t="s">
        <v>227</v>
      </c>
      <c r="D61" s="368"/>
      <c r="E61" s="294">
        <v>6</v>
      </c>
      <c r="F61" s="292">
        <v>1</v>
      </c>
      <c r="G61" s="292">
        <v>4</v>
      </c>
      <c r="H61" s="295">
        <v>11</v>
      </c>
    </row>
    <row r="62" spans="2:9" x14ac:dyDescent="0.2">
      <c r="B62" s="367"/>
      <c r="C62" s="369" t="s">
        <v>228</v>
      </c>
      <c r="D62" s="369"/>
      <c r="E62" s="297">
        <v>491</v>
      </c>
      <c r="F62" s="298">
        <v>450</v>
      </c>
      <c r="G62" s="298">
        <v>514</v>
      </c>
      <c r="H62" s="295">
        <v>1455</v>
      </c>
    </row>
    <row r="63" spans="2:9" x14ac:dyDescent="0.2">
      <c r="B63" s="367"/>
      <c r="C63" s="369" t="s">
        <v>229</v>
      </c>
      <c r="D63" s="369"/>
      <c r="E63" s="297">
        <v>510</v>
      </c>
      <c r="F63" s="298">
        <v>491</v>
      </c>
      <c r="G63" s="298">
        <v>537</v>
      </c>
      <c r="H63" s="295">
        <v>1538</v>
      </c>
    </row>
    <row r="64" spans="2:9" x14ac:dyDescent="0.2">
      <c r="B64" s="285"/>
      <c r="C64" s="291"/>
      <c r="D64" s="291"/>
      <c r="E64" s="135"/>
      <c r="F64" s="45"/>
      <c r="G64" s="45"/>
      <c r="H64" s="45"/>
    </row>
    <row r="65" spans="2:8" ht="25.5" customHeight="1" x14ac:dyDescent="0.2">
      <c r="B65" s="365" t="s">
        <v>230</v>
      </c>
      <c r="C65" s="365"/>
      <c r="D65" s="365"/>
      <c r="E65" s="365"/>
      <c r="F65" s="365"/>
      <c r="G65" s="365"/>
      <c r="H65" s="365"/>
    </row>
  </sheetData>
  <customSheetViews>
    <customSheetView guid="{4BF6A69F-C29D-460A-9E84-5045F8F80EEB}" showGridLines="0">
      <selection activeCell="I47" sqref="I47:I48"/>
      <pageMargins left="0.19685039370078741" right="0.15748031496062992" top="0.19685039370078741" bottom="0.19685039370078741" header="0.31496062992125984" footer="0.31496062992125984"/>
      <pageSetup paperSize="9" orientation="portrait"/>
    </customSheetView>
  </customSheetViews>
  <mergeCells count="36">
    <mergeCell ref="B65:H65"/>
    <mergeCell ref="B52:I52"/>
    <mergeCell ref="E54:H54"/>
    <mergeCell ref="B56:B63"/>
    <mergeCell ref="C56:D56"/>
    <mergeCell ref="C57:D57"/>
    <mergeCell ref="C58:D58"/>
    <mergeCell ref="C59:D59"/>
    <mergeCell ref="C60:D60"/>
    <mergeCell ref="C61:D61"/>
    <mergeCell ref="C62:D62"/>
    <mergeCell ref="C63:D63"/>
    <mergeCell ref="B22:G22"/>
    <mergeCell ref="B25:C27"/>
    <mergeCell ref="B28:C30"/>
    <mergeCell ref="B31:C33"/>
    <mergeCell ref="B19:B20"/>
    <mergeCell ref="B34:C36"/>
    <mergeCell ref="D49:E49"/>
    <mergeCell ref="F49:G49"/>
    <mergeCell ref="B38:G38"/>
    <mergeCell ref="B41:D41"/>
    <mergeCell ref="B42:D42"/>
    <mergeCell ref="B46:G46"/>
    <mergeCell ref="D48:E48"/>
    <mergeCell ref="F48:G48"/>
    <mergeCell ref="A1:I1"/>
    <mergeCell ref="B3:G3"/>
    <mergeCell ref="B5:B16"/>
    <mergeCell ref="C5:C6"/>
    <mergeCell ref="D5:D6"/>
    <mergeCell ref="E5:H5"/>
    <mergeCell ref="C7:C9"/>
    <mergeCell ref="C10:C12"/>
    <mergeCell ref="C13:C15"/>
    <mergeCell ref="C16:D16"/>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tabColor rgb="FF009CC1"/>
  </sheetPr>
  <dimension ref="A1:U64"/>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5.28515625" style="3" customWidth="1"/>
    <col min="5" max="5" width="11.140625" style="3" customWidth="1"/>
    <col min="6" max="6" width="10.42578125" style="3" customWidth="1"/>
    <col min="7" max="7" width="11.42578125" style="3" customWidth="1"/>
    <col min="8" max="8" width="11" style="3" bestFit="1" customWidth="1"/>
    <col min="9" max="9" width="2.7109375" style="3" customWidth="1"/>
    <col min="10" max="16384" width="11.42578125" style="3"/>
  </cols>
  <sheetData>
    <row r="1" spans="1:10" x14ac:dyDescent="0.2">
      <c r="A1" s="342" t="s">
        <v>84</v>
      </c>
      <c r="B1" s="342"/>
      <c r="C1" s="342"/>
      <c r="D1" s="342"/>
      <c r="E1" s="342"/>
      <c r="F1" s="342"/>
      <c r="G1" s="342"/>
      <c r="H1" s="342"/>
      <c r="I1" s="342"/>
    </row>
    <row r="3" spans="1:10" x14ac:dyDescent="0.2">
      <c r="B3" s="343" t="s">
        <v>55</v>
      </c>
      <c r="C3" s="343"/>
      <c r="D3" s="343"/>
      <c r="E3" s="343"/>
      <c r="F3" s="343"/>
      <c r="G3" s="343"/>
      <c r="H3" s="16"/>
    </row>
    <row r="4" spans="1:10" ht="8.25" customHeight="1" x14ac:dyDescent="0.2">
      <c r="B4" s="7"/>
      <c r="C4" s="4"/>
      <c r="D4" s="4"/>
      <c r="E4" s="5"/>
      <c r="F4" s="6"/>
      <c r="G4" s="4"/>
      <c r="H4" s="7"/>
    </row>
    <row r="5" spans="1:10" x14ac:dyDescent="0.2">
      <c r="B5" s="354" t="s">
        <v>35</v>
      </c>
      <c r="C5" s="384" t="s">
        <v>36</v>
      </c>
      <c r="D5" s="384" t="s">
        <v>50</v>
      </c>
      <c r="E5" s="344" t="s">
        <v>35</v>
      </c>
      <c r="F5" s="345"/>
      <c r="G5" s="345"/>
      <c r="H5" s="346"/>
    </row>
    <row r="6" spans="1:10" x14ac:dyDescent="0.2">
      <c r="B6" s="364"/>
      <c r="C6" s="385"/>
      <c r="D6" s="385"/>
      <c r="E6" s="183" t="s">
        <v>37</v>
      </c>
      <c r="F6" s="183" t="s">
        <v>38</v>
      </c>
      <c r="G6" s="184" t="s">
        <v>34</v>
      </c>
      <c r="H6" s="185" t="s">
        <v>39</v>
      </c>
    </row>
    <row r="7" spans="1:10" ht="15" customHeight="1" x14ac:dyDescent="0.2">
      <c r="B7" s="364"/>
      <c r="C7" s="349" t="s">
        <v>47</v>
      </c>
      <c r="D7" s="131" t="s">
        <v>47</v>
      </c>
      <c r="E7" s="18">
        <v>1695</v>
      </c>
      <c r="F7" s="19">
        <v>309</v>
      </c>
      <c r="G7" s="2">
        <v>2004</v>
      </c>
      <c r="H7" s="20">
        <v>22</v>
      </c>
      <c r="J7" s="155"/>
    </row>
    <row r="8" spans="1:10" ht="15" x14ac:dyDescent="0.2">
      <c r="B8" s="364"/>
      <c r="C8" s="350"/>
      <c r="D8" s="132" t="s">
        <v>48</v>
      </c>
      <c r="E8" s="18">
        <v>26534</v>
      </c>
      <c r="F8" s="19">
        <v>3576</v>
      </c>
      <c r="G8" s="2">
        <v>30110</v>
      </c>
      <c r="H8" s="20">
        <v>725</v>
      </c>
      <c r="J8" s="156"/>
    </row>
    <row r="9" spans="1:10" x14ac:dyDescent="0.2">
      <c r="B9" s="364"/>
      <c r="C9" s="351"/>
      <c r="D9" s="15" t="s">
        <v>34</v>
      </c>
      <c r="E9" s="21">
        <v>28229</v>
      </c>
      <c r="F9" s="21">
        <v>3885</v>
      </c>
      <c r="G9" s="21">
        <v>32114</v>
      </c>
      <c r="H9" s="21">
        <v>747</v>
      </c>
      <c r="J9" s="157"/>
    </row>
    <row r="10" spans="1:10" ht="15" customHeight="1" x14ac:dyDescent="0.2">
      <c r="B10" s="364"/>
      <c r="C10" s="349" t="s">
        <v>48</v>
      </c>
      <c r="D10" s="131" t="s">
        <v>47</v>
      </c>
      <c r="E10" s="18">
        <v>1693</v>
      </c>
      <c r="F10" s="19">
        <v>249</v>
      </c>
      <c r="G10" s="2">
        <v>1942</v>
      </c>
      <c r="H10" s="20">
        <v>19</v>
      </c>
      <c r="J10" s="158"/>
    </row>
    <row r="11" spans="1:10" ht="15" x14ac:dyDescent="0.2">
      <c r="B11" s="364"/>
      <c r="C11" s="350"/>
      <c r="D11" s="132" t="s">
        <v>48</v>
      </c>
      <c r="E11" s="18">
        <v>22885</v>
      </c>
      <c r="F11" s="19">
        <v>3814</v>
      </c>
      <c r="G11" s="2">
        <v>26699</v>
      </c>
      <c r="H11" s="20">
        <v>431</v>
      </c>
      <c r="J11" s="159"/>
    </row>
    <row r="12" spans="1:10" ht="15" customHeight="1" x14ac:dyDescent="0.2">
      <c r="B12" s="364"/>
      <c r="C12" s="350"/>
      <c r="D12" s="15" t="s">
        <v>34</v>
      </c>
      <c r="E12" s="21">
        <v>24578</v>
      </c>
      <c r="F12" s="21">
        <v>4063</v>
      </c>
      <c r="G12" s="21">
        <v>28641</v>
      </c>
      <c r="H12" s="21">
        <v>450</v>
      </c>
      <c r="J12" s="156"/>
    </row>
    <row r="13" spans="1:10" ht="15" customHeight="1" x14ac:dyDescent="0.2">
      <c r="B13" s="364"/>
      <c r="C13" s="349" t="s">
        <v>49</v>
      </c>
      <c r="D13" s="131" t="s">
        <v>47</v>
      </c>
      <c r="E13" s="18">
        <v>1977</v>
      </c>
      <c r="F13" s="19">
        <v>384</v>
      </c>
      <c r="G13" s="2">
        <v>2361</v>
      </c>
      <c r="H13" s="20">
        <v>55</v>
      </c>
      <c r="J13" s="155"/>
    </row>
    <row r="14" spans="1:10" ht="15" x14ac:dyDescent="0.2">
      <c r="B14" s="364"/>
      <c r="C14" s="350"/>
      <c r="D14" s="132" t="s">
        <v>48</v>
      </c>
      <c r="E14" s="18">
        <v>23635</v>
      </c>
      <c r="F14" s="19">
        <v>4469</v>
      </c>
      <c r="G14" s="2">
        <v>28104</v>
      </c>
      <c r="H14" s="20">
        <v>500</v>
      </c>
    </row>
    <row r="15" spans="1:10" x14ac:dyDescent="0.2">
      <c r="B15" s="364"/>
      <c r="C15" s="351"/>
      <c r="D15" s="17" t="s">
        <v>34</v>
      </c>
      <c r="E15" s="21">
        <v>25612</v>
      </c>
      <c r="F15" s="21">
        <v>4853</v>
      </c>
      <c r="G15" s="21">
        <v>30465</v>
      </c>
      <c r="H15" s="21">
        <v>555</v>
      </c>
      <c r="J15" s="150"/>
    </row>
    <row r="16" spans="1:10" x14ac:dyDescent="0.2">
      <c r="B16" s="355"/>
      <c r="C16" s="362" t="s">
        <v>34</v>
      </c>
      <c r="D16" s="363"/>
      <c r="E16" s="21">
        <f>E15+E12+E9</f>
        <v>78419</v>
      </c>
      <c r="F16" s="21">
        <f t="shared" ref="F16:H16" si="0">F15+F12+F9</f>
        <v>12801</v>
      </c>
      <c r="G16" s="21">
        <f t="shared" si="0"/>
        <v>91220</v>
      </c>
      <c r="H16" s="21">
        <f t="shared" si="0"/>
        <v>1752</v>
      </c>
      <c r="I16" s="142"/>
      <c r="J16" s="142"/>
    </row>
    <row r="17" spans="2:21" x14ac:dyDescent="0.2">
      <c r="B17" s="182"/>
      <c r="C17" s="135"/>
      <c r="D17" s="135"/>
      <c r="E17" s="45"/>
      <c r="F17" s="45"/>
      <c r="G17" s="45"/>
      <c r="H17" s="45"/>
      <c r="I17" s="153"/>
    </row>
    <row r="18" spans="2:21" ht="16.5" customHeight="1" x14ac:dyDescent="0.2">
      <c r="B18" s="8"/>
      <c r="C18" s="8"/>
      <c r="D18" s="8"/>
      <c r="E18" s="184" t="s">
        <v>37</v>
      </c>
      <c r="F18" s="184" t="s">
        <v>38</v>
      </c>
      <c r="G18" s="184" t="s">
        <v>34</v>
      </c>
      <c r="H18" s="9"/>
    </row>
    <row r="19" spans="2:21" ht="16.5" customHeight="1" x14ac:dyDescent="0.2">
      <c r="B19" s="354" t="s">
        <v>28</v>
      </c>
      <c r="C19" s="49" t="s">
        <v>29</v>
      </c>
      <c r="D19" s="166"/>
      <c r="E19" s="22">
        <v>26</v>
      </c>
      <c r="F19" s="22">
        <v>6</v>
      </c>
      <c r="G19" s="205">
        <v>32</v>
      </c>
      <c r="H19" s="9"/>
    </row>
    <row r="20" spans="2:21" x14ac:dyDescent="0.2">
      <c r="B20" s="355"/>
      <c r="C20" s="50" t="s">
        <v>30</v>
      </c>
      <c r="D20" s="167"/>
      <c r="E20" s="23">
        <v>2296</v>
      </c>
      <c r="F20" s="23">
        <v>282</v>
      </c>
      <c r="G20" s="204">
        <v>2578</v>
      </c>
      <c r="H20" s="10"/>
      <c r="J20" s="149"/>
    </row>
    <row r="21" spans="2:21" ht="17.25" customHeight="1" x14ac:dyDescent="0.2">
      <c r="B21" s="11"/>
      <c r="C21" s="11"/>
      <c r="D21" s="11"/>
      <c r="E21" s="11"/>
      <c r="F21" s="11"/>
      <c r="G21" s="11"/>
      <c r="H21" s="11"/>
      <c r="J21" s="160"/>
    </row>
    <row r="22" spans="2:21" x14ac:dyDescent="0.2">
      <c r="B22" s="343" t="s">
        <v>52</v>
      </c>
      <c r="C22" s="343"/>
      <c r="D22" s="343"/>
      <c r="E22" s="343"/>
      <c r="F22" s="343"/>
      <c r="G22" s="343"/>
      <c r="H22" s="54"/>
      <c r="I22" s="156"/>
      <c r="J22" s="156"/>
      <c r="K22" s="71"/>
      <c r="L22" s="71"/>
      <c r="M22" s="71"/>
      <c r="N22" s="71"/>
      <c r="O22" s="71"/>
      <c r="P22" s="71"/>
      <c r="Q22" s="71"/>
      <c r="R22" s="161"/>
      <c r="S22" s="71"/>
      <c r="T22" s="71"/>
      <c r="U22" s="71"/>
    </row>
    <row r="23" spans="2:21" ht="11.25" customHeight="1" x14ac:dyDescent="0.2">
      <c r="B23" s="7"/>
      <c r="C23" s="12"/>
      <c r="D23" s="12"/>
      <c r="E23" s="6"/>
      <c r="F23" s="4"/>
      <c r="G23" s="4"/>
      <c r="H23" s="55"/>
      <c r="I23" s="156"/>
      <c r="J23" s="156"/>
      <c r="K23" s="71"/>
      <c r="L23" s="71"/>
      <c r="M23" s="71"/>
      <c r="N23" s="71"/>
      <c r="O23" s="71"/>
      <c r="P23" s="71"/>
      <c r="Q23" s="71"/>
      <c r="R23" s="162"/>
      <c r="S23" s="71"/>
      <c r="T23" s="71"/>
      <c r="U23" s="71"/>
    </row>
    <row r="24" spans="2:21" ht="16.5" customHeight="1" x14ac:dyDescent="0.2">
      <c r="B24" s="12"/>
      <c r="C24" s="12"/>
      <c r="D24" s="187" t="s">
        <v>50</v>
      </c>
      <c r="E24" s="187" t="s">
        <v>37</v>
      </c>
      <c r="F24" s="188" t="s">
        <v>38</v>
      </c>
      <c r="G24" s="187" t="s">
        <v>34</v>
      </c>
      <c r="H24" s="55"/>
      <c r="I24" s="156"/>
      <c r="J24" s="156"/>
      <c r="K24" s="163"/>
      <c r="L24" s="71"/>
      <c r="M24" s="71"/>
      <c r="N24" s="71"/>
      <c r="O24" s="164"/>
      <c r="P24" s="71"/>
      <c r="Q24" s="71"/>
      <c r="R24" s="71"/>
      <c r="S24" s="71"/>
      <c r="T24" s="71"/>
      <c r="U24" s="71"/>
    </row>
    <row r="25" spans="2:21" ht="15" x14ac:dyDescent="0.2">
      <c r="B25" s="352" t="s">
        <v>40</v>
      </c>
      <c r="C25" s="372"/>
      <c r="D25" s="131" t="s">
        <v>47</v>
      </c>
      <c r="E25" s="24">
        <v>19591</v>
      </c>
      <c r="F25" s="25">
        <v>3319</v>
      </c>
      <c r="G25" s="26">
        <v>22910</v>
      </c>
      <c r="H25" s="55"/>
      <c r="I25" s="156"/>
      <c r="K25" s="162"/>
      <c r="L25" s="160"/>
      <c r="M25" s="162"/>
      <c r="N25" s="162"/>
      <c r="O25" s="162"/>
      <c r="P25" s="160"/>
      <c r="Q25" s="162"/>
      <c r="R25" s="71"/>
      <c r="S25" s="71"/>
      <c r="T25" s="71"/>
    </row>
    <row r="26" spans="2:21" ht="15" x14ac:dyDescent="0.2">
      <c r="B26" s="353"/>
      <c r="C26" s="373"/>
      <c r="D26" s="132" t="s">
        <v>48</v>
      </c>
      <c r="E26" s="19">
        <v>2587</v>
      </c>
      <c r="F26" s="18">
        <v>672</v>
      </c>
      <c r="G26" s="2">
        <v>3259</v>
      </c>
      <c r="H26" s="55"/>
      <c r="I26" s="156"/>
      <c r="K26" s="71"/>
      <c r="L26" s="71"/>
      <c r="M26" s="161"/>
      <c r="N26" s="71"/>
      <c r="O26" s="161"/>
      <c r="P26" s="71"/>
      <c r="Q26" s="161"/>
      <c r="R26" s="71"/>
      <c r="S26" s="71"/>
      <c r="T26" s="71"/>
    </row>
    <row r="27" spans="2:21" x14ac:dyDescent="0.2">
      <c r="B27" s="374"/>
      <c r="C27" s="375"/>
      <c r="D27" s="15" t="s">
        <v>34</v>
      </c>
      <c r="E27" s="26">
        <v>22178</v>
      </c>
      <c r="F27" s="35">
        <v>3991</v>
      </c>
      <c r="G27" s="26">
        <v>26169</v>
      </c>
      <c r="H27" s="55"/>
      <c r="I27" s="156"/>
      <c r="J27" s="156"/>
      <c r="K27" s="71"/>
      <c r="L27" s="71"/>
      <c r="M27" s="161"/>
      <c r="N27" s="71"/>
      <c r="O27" s="161"/>
      <c r="P27" s="71"/>
      <c r="Q27" s="161"/>
      <c r="R27" s="71"/>
      <c r="S27" s="71"/>
      <c r="T27" s="71"/>
    </row>
    <row r="28" spans="2:21" ht="15" x14ac:dyDescent="0.2">
      <c r="B28" s="352" t="s">
        <v>41</v>
      </c>
      <c r="C28" s="372"/>
      <c r="D28" s="131" t="s">
        <v>47</v>
      </c>
      <c r="E28" s="36">
        <v>18566</v>
      </c>
      <c r="F28" s="24">
        <v>3014</v>
      </c>
      <c r="G28" s="37">
        <v>21580</v>
      </c>
      <c r="H28" s="57"/>
      <c r="I28" s="156"/>
      <c r="J28" s="156"/>
      <c r="K28" s="71"/>
      <c r="L28" s="71"/>
      <c r="M28" s="161"/>
      <c r="N28" s="71"/>
      <c r="O28" s="161"/>
      <c r="P28" s="71"/>
      <c r="Q28" s="161"/>
      <c r="R28" s="71"/>
      <c r="S28" s="71"/>
      <c r="T28" s="71"/>
    </row>
    <row r="29" spans="2:21" ht="15" x14ac:dyDescent="0.2">
      <c r="B29" s="353"/>
      <c r="C29" s="373"/>
      <c r="D29" s="132" t="s">
        <v>48</v>
      </c>
      <c r="E29" s="38">
        <v>2429</v>
      </c>
      <c r="F29" s="27">
        <v>619</v>
      </c>
      <c r="G29" s="39">
        <v>3048</v>
      </c>
      <c r="H29" s="57"/>
      <c r="I29" s="156"/>
      <c r="J29" s="156"/>
      <c r="K29" s="161"/>
      <c r="L29" s="71"/>
      <c r="M29" s="161"/>
      <c r="N29" s="161"/>
      <c r="O29" s="161"/>
      <c r="P29" s="71"/>
      <c r="Q29" s="71"/>
      <c r="R29" s="71"/>
      <c r="S29" s="71"/>
      <c r="T29" s="71"/>
    </row>
    <row r="30" spans="2:21" x14ac:dyDescent="0.2">
      <c r="B30" s="374"/>
      <c r="C30" s="375"/>
      <c r="D30" s="15" t="s">
        <v>34</v>
      </c>
      <c r="E30" s="21">
        <v>20995</v>
      </c>
      <c r="F30" s="40">
        <v>3633</v>
      </c>
      <c r="G30" s="21">
        <v>24628</v>
      </c>
      <c r="H30" s="57"/>
      <c r="I30" s="156"/>
      <c r="J30" s="156"/>
      <c r="K30" s="71"/>
      <c r="L30" s="71"/>
      <c r="M30" s="161"/>
      <c r="N30" s="71"/>
      <c r="O30" s="161"/>
      <c r="P30" s="71"/>
      <c r="Q30" s="71"/>
      <c r="R30" s="71"/>
      <c r="S30" s="71"/>
      <c r="T30" s="71"/>
    </row>
    <row r="31" spans="2:21" ht="12.75" customHeight="1" x14ac:dyDescent="0.2">
      <c r="B31" s="356" t="s">
        <v>42</v>
      </c>
      <c r="C31" s="357"/>
      <c r="D31" s="131" t="s">
        <v>47</v>
      </c>
      <c r="E31" s="24">
        <v>565</v>
      </c>
      <c r="F31" s="25">
        <v>93</v>
      </c>
      <c r="G31" s="26">
        <v>658</v>
      </c>
      <c r="H31" s="58"/>
      <c r="I31" s="156"/>
      <c r="J31" s="156"/>
      <c r="K31" s="71"/>
      <c r="L31" s="71"/>
      <c r="M31" s="71"/>
      <c r="N31" s="161"/>
      <c r="O31" s="71"/>
      <c r="P31" s="161"/>
      <c r="Q31" s="71"/>
      <c r="R31" s="71"/>
      <c r="S31" s="71"/>
      <c r="T31" s="71"/>
      <c r="U31" s="71"/>
    </row>
    <row r="32" spans="2:21" ht="12.75" customHeight="1" x14ac:dyDescent="0.2">
      <c r="B32" s="358"/>
      <c r="C32" s="359"/>
      <c r="D32" s="132" t="s">
        <v>48</v>
      </c>
      <c r="E32" s="19">
        <v>84</v>
      </c>
      <c r="F32" s="18">
        <v>13</v>
      </c>
      <c r="G32" s="2">
        <v>97</v>
      </c>
      <c r="H32" s="58"/>
      <c r="I32" s="156"/>
      <c r="J32" s="156"/>
      <c r="K32" s="71"/>
      <c r="L32" s="71"/>
      <c r="M32" s="71"/>
      <c r="N32" s="161"/>
      <c r="O32" s="71"/>
      <c r="P32" s="161"/>
      <c r="Q32" s="71"/>
      <c r="R32" s="71"/>
      <c r="S32" s="71"/>
      <c r="T32" s="71"/>
      <c r="U32" s="71"/>
    </row>
    <row r="33" spans="2:21" ht="12.75" customHeight="1" x14ac:dyDescent="0.2">
      <c r="B33" s="360"/>
      <c r="C33" s="361"/>
      <c r="D33" s="15" t="s">
        <v>34</v>
      </c>
      <c r="E33" s="26">
        <v>649</v>
      </c>
      <c r="F33" s="35">
        <v>106</v>
      </c>
      <c r="G33" s="26">
        <v>755</v>
      </c>
      <c r="H33" s="58"/>
      <c r="I33" s="156"/>
      <c r="J33" s="156"/>
      <c r="K33" s="71"/>
      <c r="L33" s="161"/>
      <c r="M33" s="71"/>
      <c r="N33" s="161"/>
      <c r="O33" s="161"/>
      <c r="P33" s="161"/>
      <c r="Q33" s="71"/>
      <c r="R33" s="71"/>
      <c r="S33" s="71"/>
      <c r="T33" s="71"/>
      <c r="U33" s="71"/>
    </row>
    <row r="34" spans="2:21" ht="12.75" customHeight="1" x14ac:dyDescent="0.2">
      <c r="B34" s="356" t="s">
        <v>43</v>
      </c>
      <c r="C34" s="357"/>
      <c r="D34" s="131" t="s">
        <v>47</v>
      </c>
      <c r="E34" s="24">
        <v>547</v>
      </c>
      <c r="F34" s="25">
        <v>91</v>
      </c>
      <c r="G34" s="26">
        <v>638</v>
      </c>
      <c r="H34" s="57"/>
      <c r="I34" s="156"/>
      <c r="J34" s="156"/>
      <c r="K34" s="71"/>
      <c r="L34" s="71"/>
      <c r="M34" s="71"/>
      <c r="N34" s="161"/>
      <c r="O34" s="71"/>
      <c r="P34" s="161"/>
      <c r="Q34" s="71"/>
      <c r="R34" s="71"/>
      <c r="S34" s="71"/>
      <c r="T34" s="71"/>
      <c r="U34" s="71"/>
    </row>
    <row r="35" spans="2:21" ht="12.75" customHeight="1" x14ac:dyDescent="0.2">
      <c r="B35" s="358"/>
      <c r="C35" s="359"/>
      <c r="D35" s="132" t="s">
        <v>48</v>
      </c>
      <c r="E35" s="19">
        <v>79</v>
      </c>
      <c r="F35" s="18">
        <v>13</v>
      </c>
      <c r="G35" s="2">
        <v>92</v>
      </c>
      <c r="H35" s="57"/>
      <c r="I35" s="156"/>
      <c r="J35" s="156"/>
      <c r="K35" s="71"/>
      <c r="L35" s="71"/>
      <c r="M35" s="71"/>
      <c r="N35" s="161"/>
      <c r="O35" s="71"/>
      <c r="P35" s="161"/>
      <c r="Q35" s="71"/>
      <c r="R35" s="71"/>
      <c r="S35" s="71"/>
      <c r="T35" s="71"/>
      <c r="U35" s="71"/>
    </row>
    <row r="36" spans="2:21" ht="12.75" customHeight="1" x14ac:dyDescent="0.2">
      <c r="B36" s="360"/>
      <c r="C36" s="361"/>
      <c r="D36" s="15" t="s">
        <v>34</v>
      </c>
      <c r="E36" s="21">
        <v>626</v>
      </c>
      <c r="F36" s="40">
        <v>104</v>
      </c>
      <c r="G36" s="21">
        <v>730</v>
      </c>
      <c r="H36" s="57"/>
      <c r="I36" s="197"/>
      <c r="J36" s="156"/>
      <c r="K36" s="71"/>
      <c r="L36" s="71"/>
      <c r="M36" s="71"/>
      <c r="N36" s="71"/>
      <c r="O36" s="71"/>
      <c r="P36" s="71"/>
      <c r="Q36" s="71"/>
      <c r="R36" s="71"/>
      <c r="S36" s="71"/>
      <c r="T36" s="71"/>
      <c r="U36" s="71"/>
    </row>
    <row r="37" spans="2:21" ht="17.25" customHeight="1" x14ac:dyDescent="0.2">
      <c r="B37" s="11"/>
      <c r="C37" s="11"/>
      <c r="D37" s="11"/>
      <c r="E37" s="13"/>
      <c r="F37" s="13"/>
      <c r="G37" s="13"/>
      <c r="H37" s="56"/>
      <c r="I37" s="156"/>
      <c r="J37" s="156"/>
      <c r="K37" s="71"/>
      <c r="L37" s="71"/>
      <c r="M37" s="71"/>
      <c r="N37" s="71"/>
      <c r="O37" s="71"/>
      <c r="P37" s="71"/>
      <c r="Q37" s="71"/>
      <c r="R37" s="71"/>
      <c r="S37" s="71"/>
      <c r="T37" s="71"/>
      <c r="U37" s="71"/>
    </row>
    <row r="38" spans="2:21" x14ac:dyDescent="0.2">
      <c r="B38" s="343" t="s">
        <v>53</v>
      </c>
      <c r="C38" s="343"/>
      <c r="D38" s="343"/>
      <c r="E38" s="343"/>
      <c r="F38" s="343"/>
      <c r="G38" s="343"/>
      <c r="H38" s="54"/>
      <c r="I38" s="156"/>
      <c r="J38" s="156"/>
      <c r="K38" s="71"/>
      <c r="L38" s="71"/>
      <c r="M38" s="71"/>
      <c r="N38" s="71"/>
      <c r="O38" s="71"/>
      <c r="P38" s="71"/>
      <c r="Q38" s="71"/>
      <c r="R38" s="71"/>
      <c r="S38" s="71"/>
      <c r="T38" s="71"/>
      <c r="U38" s="71"/>
    </row>
    <row r="39" spans="2:21" ht="8.25" customHeight="1" x14ac:dyDescent="0.2">
      <c r="B39" s="7"/>
      <c r="C39" s="12"/>
      <c r="D39" s="12"/>
      <c r="E39" s="12"/>
      <c r="F39" s="12"/>
      <c r="G39" s="12"/>
      <c r="H39" s="56"/>
      <c r="I39" s="156"/>
      <c r="J39" s="156"/>
      <c r="K39" s="71"/>
      <c r="L39" s="71"/>
      <c r="M39" s="71"/>
      <c r="N39" s="71"/>
      <c r="O39" s="71"/>
      <c r="P39" s="71"/>
      <c r="Q39" s="71"/>
      <c r="R39" s="71"/>
      <c r="S39" s="71"/>
      <c r="T39" s="71"/>
      <c r="U39" s="71"/>
    </row>
    <row r="40" spans="2:21" ht="17.25" customHeight="1" x14ac:dyDescent="0.2">
      <c r="B40" s="8"/>
      <c r="C40" s="8"/>
      <c r="D40" s="8"/>
      <c r="E40" s="187" t="s">
        <v>37</v>
      </c>
      <c r="F40" s="188" t="s">
        <v>38</v>
      </c>
      <c r="G40" s="187" t="s">
        <v>34</v>
      </c>
      <c r="H40" s="12"/>
    </row>
    <row r="41" spans="2:21" ht="27" customHeight="1" x14ac:dyDescent="0.2">
      <c r="B41" s="356" t="s">
        <v>67</v>
      </c>
      <c r="C41" s="383"/>
      <c r="D41" s="357"/>
      <c r="E41" s="22">
        <v>23136</v>
      </c>
      <c r="F41" s="30">
        <v>3826</v>
      </c>
      <c r="G41" s="31">
        <v>26962</v>
      </c>
      <c r="H41" s="96"/>
    </row>
    <row r="42" spans="2:21" ht="12.75" customHeight="1" x14ac:dyDescent="0.2">
      <c r="B42" s="360" t="s">
        <v>44</v>
      </c>
      <c r="C42" s="371"/>
      <c r="D42" s="361"/>
      <c r="E42" s="23">
        <v>7522</v>
      </c>
      <c r="F42" s="32">
        <v>1385</v>
      </c>
      <c r="G42" s="33">
        <v>8907</v>
      </c>
      <c r="H42" s="96"/>
    </row>
    <row r="43" spans="2:21" ht="8.25" customHeight="1" x14ac:dyDescent="0.2">
      <c r="B43" s="11"/>
      <c r="C43" s="11"/>
      <c r="D43" s="11"/>
      <c r="E43" s="11"/>
      <c r="F43" s="11"/>
      <c r="G43" s="12"/>
      <c r="H43" s="12"/>
    </row>
    <row r="44" spans="2:21" x14ac:dyDescent="0.2">
      <c r="B44" s="11"/>
      <c r="C44" s="11"/>
      <c r="D44" s="11"/>
      <c r="E44" s="11"/>
      <c r="F44" s="11"/>
      <c r="G44" s="12"/>
      <c r="H44" s="12"/>
    </row>
    <row r="45" spans="2:21" x14ac:dyDescent="0.2">
      <c r="B45" s="343" t="s">
        <v>54</v>
      </c>
      <c r="C45" s="343"/>
      <c r="D45" s="343"/>
      <c r="E45" s="343"/>
      <c r="F45" s="343"/>
      <c r="G45" s="343"/>
      <c r="H45" s="12"/>
    </row>
    <row r="46" spans="2:21" x14ac:dyDescent="0.2">
      <c r="B46" s="14"/>
      <c r="C46" s="6"/>
      <c r="D46" s="6"/>
      <c r="E46" s="4"/>
      <c r="G46" s="12"/>
    </row>
    <row r="47" spans="2:21" x14ac:dyDescent="0.2">
      <c r="B47" s="189" t="s">
        <v>45</v>
      </c>
      <c r="C47" s="189" t="s">
        <v>46</v>
      </c>
      <c r="D47" s="376" t="s">
        <v>73</v>
      </c>
      <c r="E47" s="377"/>
      <c r="F47" s="376" t="s">
        <v>34</v>
      </c>
      <c r="G47" s="377"/>
    </row>
    <row r="48" spans="2:21" x14ac:dyDescent="0.2">
      <c r="B48" s="133">
        <v>263</v>
      </c>
      <c r="C48" s="133">
        <v>57</v>
      </c>
      <c r="D48" s="378">
        <v>0</v>
      </c>
      <c r="E48" s="389"/>
      <c r="F48" s="390">
        <f>SUM(B48:E48)</f>
        <v>320</v>
      </c>
      <c r="G48" s="391"/>
    </row>
    <row r="51" spans="2:9" x14ac:dyDescent="0.2">
      <c r="B51" s="343" t="s">
        <v>231</v>
      </c>
      <c r="C51" s="343"/>
      <c r="D51" s="343"/>
      <c r="E51" s="343"/>
      <c r="F51" s="343"/>
      <c r="G51" s="343"/>
      <c r="H51" s="343"/>
      <c r="I51" s="343"/>
    </row>
    <row r="52" spans="2:9" x14ac:dyDescent="0.2">
      <c r="B52" s="7"/>
      <c r="C52" s="12"/>
      <c r="D52" s="12"/>
      <c r="E52" s="6"/>
      <c r="F52" s="4"/>
      <c r="G52" s="4"/>
    </row>
    <row r="53" spans="2:9" x14ac:dyDescent="0.2">
      <c r="D53" s="284"/>
      <c r="E53" s="344" t="s">
        <v>232</v>
      </c>
      <c r="F53" s="345"/>
      <c r="G53" s="345"/>
      <c r="H53" s="346"/>
    </row>
    <row r="54" spans="2:9" ht="15" x14ac:dyDescent="0.2">
      <c r="C54" s="11"/>
      <c r="D54" s="167"/>
      <c r="E54" s="286" t="s">
        <v>47</v>
      </c>
      <c r="F54" s="286" t="s">
        <v>48</v>
      </c>
      <c r="G54" s="287" t="s">
        <v>49</v>
      </c>
      <c r="H54" s="288" t="s">
        <v>34</v>
      </c>
    </row>
    <row r="55" spans="2:9" x14ac:dyDescent="0.2">
      <c r="B55" s="367" t="s">
        <v>233</v>
      </c>
      <c r="C55" s="368" t="s">
        <v>222</v>
      </c>
      <c r="D55" s="368"/>
      <c r="E55" s="294">
        <v>22714</v>
      </c>
      <c r="F55" s="292">
        <v>19104</v>
      </c>
      <c r="G55" s="294">
        <v>19832</v>
      </c>
      <c r="H55" s="295">
        <v>61650</v>
      </c>
    </row>
    <row r="56" spans="2:9" x14ac:dyDescent="0.2">
      <c r="B56" s="367"/>
      <c r="C56" s="368" t="s">
        <v>223</v>
      </c>
      <c r="D56" s="368"/>
      <c r="E56" s="294">
        <v>43</v>
      </c>
      <c r="F56" s="292">
        <v>30</v>
      </c>
      <c r="G56" s="294">
        <v>35</v>
      </c>
      <c r="H56" s="295">
        <v>108</v>
      </c>
    </row>
    <row r="57" spans="2:9" x14ac:dyDescent="0.2">
      <c r="B57" s="367"/>
      <c r="C57" s="368" t="s">
        <v>224</v>
      </c>
      <c r="D57" s="368"/>
      <c r="E57" s="294">
        <v>318</v>
      </c>
      <c r="F57" s="292">
        <v>307</v>
      </c>
      <c r="G57" s="292">
        <v>285</v>
      </c>
      <c r="H57" s="295">
        <v>910</v>
      </c>
    </row>
    <row r="58" spans="2:9" x14ac:dyDescent="0.2">
      <c r="B58" s="367"/>
      <c r="C58" s="368" t="s">
        <v>225</v>
      </c>
      <c r="D58" s="368"/>
      <c r="E58" s="294">
        <v>2355</v>
      </c>
      <c r="F58" s="292">
        <v>3084</v>
      </c>
      <c r="G58" s="292">
        <v>3534</v>
      </c>
      <c r="H58" s="295">
        <v>8973</v>
      </c>
    </row>
    <row r="59" spans="2:9" x14ac:dyDescent="0.2">
      <c r="B59" s="367"/>
      <c r="C59" s="368" t="s">
        <v>226</v>
      </c>
      <c r="D59" s="368"/>
      <c r="E59" s="294">
        <v>1656</v>
      </c>
      <c r="F59" s="292">
        <v>1744</v>
      </c>
      <c r="G59" s="292">
        <v>1875</v>
      </c>
      <c r="H59" s="295">
        <v>5275</v>
      </c>
    </row>
    <row r="60" spans="2:9" x14ac:dyDescent="0.2">
      <c r="B60" s="367"/>
      <c r="C60" s="368" t="s">
        <v>227</v>
      </c>
      <c r="D60" s="368"/>
      <c r="E60" s="294">
        <v>293</v>
      </c>
      <c r="F60" s="292">
        <v>299</v>
      </c>
      <c r="G60" s="292">
        <v>435</v>
      </c>
      <c r="H60" s="295">
        <v>1027</v>
      </c>
    </row>
    <row r="61" spans="2:9" x14ac:dyDescent="0.2">
      <c r="B61" s="367"/>
      <c r="C61" s="369" t="s">
        <v>228</v>
      </c>
      <c r="D61" s="369"/>
      <c r="E61" s="297">
        <v>27379</v>
      </c>
      <c r="F61" s="298">
        <v>24568</v>
      </c>
      <c r="G61" s="298">
        <v>25996</v>
      </c>
      <c r="H61" s="295">
        <v>77943</v>
      </c>
    </row>
    <row r="62" spans="2:9" x14ac:dyDescent="0.2">
      <c r="B62" s="367"/>
      <c r="C62" s="369" t="s">
        <v>229</v>
      </c>
      <c r="D62" s="369"/>
      <c r="E62" s="297">
        <v>4703</v>
      </c>
      <c r="F62" s="298">
        <v>4072</v>
      </c>
      <c r="G62" s="298">
        <v>4347</v>
      </c>
      <c r="H62" s="295">
        <v>13122</v>
      </c>
    </row>
    <row r="63" spans="2:9" x14ac:dyDescent="0.2">
      <c r="B63" s="285"/>
      <c r="C63" s="291"/>
      <c r="D63" s="291"/>
      <c r="E63" s="135"/>
      <c r="F63" s="45"/>
      <c r="G63" s="45"/>
      <c r="H63" s="45"/>
    </row>
    <row r="64" spans="2:9" ht="26.25" customHeight="1" x14ac:dyDescent="0.2">
      <c r="B64" s="365" t="s">
        <v>230</v>
      </c>
      <c r="C64" s="365"/>
      <c r="D64" s="365"/>
      <c r="E64" s="365"/>
      <c r="F64" s="365"/>
      <c r="G64" s="365"/>
      <c r="H64" s="365"/>
    </row>
  </sheetData>
  <customSheetViews>
    <customSheetView guid="{4BF6A69F-C29D-460A-9E84-5045F8F80EEB}" showGridLines="0">
      <selection activeCell="H37" sqref="H37"/>
      <pageMargins left="0.19685039370078741" right="0.15748031496062992" top="0.19685039370078741" bottom="0.19685039370078741" header="0.31496062992125984" footer="0.31496062992125984"/>
      <pageSetup paperSize="9" orientation="portrait" r:id="rId1"/>
    </customSheetView>
  </customSheetViews>
  <mergeCells count="36">
    <mergeCell ref="B64:H64"/>
    <mergeCell ref="B51:I51"/>
    <mergeCell ref="E53:H53"/>
    <mergeCell ref="B55:B62"/>
    <mergeCell ref="C55:D55"/>
    <mergeCell ref="C56:D56"/>
    <mergeCell ref="C57:D57"/>
    <mergeCell ref="C58:D58"/>
    <mergeCell ref="C59:D59"/>
    <mergeCell ref="C60:D60"/>
    <mergeCell ref="C61:D61"/>
    <mergeCell ref="C62:D62"/>
    <mergeCell ref="B19:B20"/>
    <mergeCell ref="B34:C36"/>
    <mergeCell ref="B22:G22"/>
    <mergeCell ref="B25:C27"/>
    <mergeCell ref="B28:C30"/>
    <mergeCell ref="B31:C33"/>
    <mergeCell ref="D48:E48"/>
    <mergeCell ref="F48:G48"/>
    <mergeCell ref="B38:G38"/>
    <mergeCell ref="B41:D41"/>
    <mergeCell ref="B42:D42"/>
    <mergeCell ref="B45:G45"/>
    <mergeCell ref="D47:E47"/>
    <mergeCell ref="F47:G47"/>
    <mergeCell ref="A1:I1"/>
    <mergeCell ref="B3:G3"/>
    <mergeCell ref="B5:B16"/>
    <mergeCell ref="C5:C6"/>
    <mergeCell ref="D5:D6"/>
    <mergeCell ref="E5:H5"/>
    <mergeCell ref="C7:C9"/>
    <mergeCell ref="C10:C12"/>
    <mergeCell ref="C13:C15"/>
    <mergeCell ref="C16:D16"/>
  </mergeCells>
  <phoneticPr fontId="11" type="noConversion"/>
  <pageMargins left="0.19685039370078741" right="0.15748031496062992" top="0.19685039370078741" bottom="0.19685039370078741" header="0.31496062992125984" footer="0.31496062992125984"/>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0">
    <tabColor rgb="FF009CC1"/>
  </sheetPr>
  <dimension ref="A1:M69"/>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5.7109375" style="3" customWidth="1"/>
    <col min="5" max="5" width="11.140625" style="3" customWidth="1"/>
    <col min="6" max="6" width="10.42578125" style="3" customWidth="1"/>
    <col min="7" max="7" width="11.42578125" style="3" customWidth="1"/>
    <col min="8" max="8" width="11" style="3" bestFit="1" customWidth="1"/>
    <col min="9" max="9" width="9" style="3" customWidth="1"/>
    <col min="10" max="16384" width="11.42578125" style="3"/>
  </cols>
  <sheetData>
    <row r="1" spans="1:13" x14ac:dyDescent="0.2">
      <c r="A1" s="342" t="s">
        <v>85</v>
      </c>
      <c r="B1" s="342"/>
      <c r="C1" s="342"/>
      <c r="D1" s="342"/>
      <c r="E1" s="342"/>
      <c r="F1" s="342"/>
      <c r="G1" s="342"/>
      <c r="H1" s="342"/>
      <c r="I1" s="342"/>
    </row>
    <row r="2" spans="1:13" x14ac:dyDescent="0.2">
      <c r="A2" s="152"/>
      <c r="B2" s="152"/>
      <c r="C2" s="152"/>
      <c r="D2" s="152"/>
      <c r="E2" s="152"/>
      <c r="F2" s="152"/>
      <c r="G2" s="152"/>
      <c r="H2" s="152"/>
      <c r="I2" s="152"/>
    </row>
    <row r="3" spans="1:13" x14ac:dyDescent="0.2">
      <c r="A3" s="152"/>
      <c r="B3" s="343" t="s">
        <v>55</v>
      </c>
      <c r="C3" s="343"/>
      <c r="D3" s="343"/>
      <c r="E3" s="343"/>
      <c r="F3" s="343"/>
      <c r="G3" s="343"/>
      <c r="H3" s="130"/>
      <c r="I3" s="152"/>
    </row>
    <row r="4" spans="1:13" ht="8.25" customHeight="1" x14ac:dyDescent="0.2">
      <c r="B4" s="7"/>
      <c r="C4" s="4"/>
      <c r="D4" s="4"/>
      <c r="E4" s="5"/>
      <c r="F4" s="6"/>
      <c r="G4" s="4"/>
      <c r="H4" s="7"/>
    </row>
    <row r="5" spans="1:13" x14ac:dyDescent="0.2">
      <c r="B5" s="354" t="s">
        <v>35</v>
      </c>
      <c r="C5" s="347" t="s">
        <v>36</v>
      </c>
      <c r="D5" s="347" t="s">
        <v>50</v>
      </c>
      <c r="E5" s="344" t="s">
        <v>35</v>
      </c>
      <c r="F5" s="345"/>
      <c r="G5" s="345"/>
      <c r="H5" s="346"/>
    </row>
    <row r="6" spans="1:13" ht="25.5" x14ac:dyDescent="0.2">
      <c r="B6" s="364"/>
      <c r="C6" s="348"/>
      <c r="D6" s="348"/>
      <c r="E6" s="184" t="s">
        <v>37</v>
      </c>
      <c r="F6" s="184" t="s">
        <v>38</v>
      </c>
      <c r="G6" s="184" t="s">
        <v>34</v>
      </c>
      <c r="H6" s="186" t="s">
        <v>39</v>
      </c>
    </row>
    <row r="7" spans="1:13" ht="15" customHeight="1" x14ac:dyDescent="0.2">
      <c r="B7" s="364"/>
      <c r="C7" s="349" t="s">
        <v>47</v>
      </c>
      <c r="D7" s="131" t="s">
        <v>47</v>
      </c>
      <c r="E7" s="18">
        <v>36</v>
      </c>
      <c r="F7" s="19">
        <v>42</v>
      </c>
      <c r="G7" s="2">
        <v>78</v>
      </c>
      <c r="H7" s="111">
        <v>0</v>
      </c>
    </row>
    <row r="8" spans="1:13" ht="15" x14ac:dyDescent="0.2">
      <c r="B8" s="364"/>
      <c r="C8" s="350"/>
      <c r="D8" s="132" t="s">
        <v>48</v>
      </c>
      <c r="E8" s="18">
        <v>1903</v>
      </c>
      <c r="F8" s="19">
        <v>1196</v>
      </c>
      <c r="G8" s="2">
        <v>3099</v>
      </c>
      <c r="H8" s="111">
        <v>14</v>
      </c>
    </row>
    <row r="9" spans="1:13" x14ac:dyDescent="0.2">
      <c r="B9" s="364"/>
      <c r="C9" s="351"/>
      <c r="D9" s="15" t="s">
        <v>34</v>
      </c>
      <c r="E9" s="21">
        <v>1939</v>
      </c>
      <c r="F9" s="21">
        <v>1238</v>
      </c>
      <c r="G9" s="21">
        <v>3177</v>
      </c>
      <c r="H9" s="21">
        <v>14</v>
      </c>
    </row>
    <row r="10" spans="1:13" ht="15" x14ac:dyDescent="0.2">
      <c r="B10" s="364"/>
      <c r="C10" s="195" t="s">
        <v>48</v>
      </c>
      <c r="D10" s="195" t="s">
        <v>47</v>
      </c>
      <c r="E10" s="18">
        <v>39</v>
      </c>
      <c r="F10" s="19">
        <v>37</v>
      </c>
      <c r="G10" s="2">
        <v>76</v>
      </c>
      <c r="H10" s="111">
        <v>0</v>
      </c>
    </row>
    <row r="11" spans="1:13" ht="15" x14ac:dyDescent="0.2">
      <c r="B11" s="364"/>
      <c r="C11" s="196"/>
      <c r="D11" s="196" t="s">
        <v>48</v>
      </c>
      <c r="E11" s="18">
        <v>1741</v>
      </c>
      <c r="F11" s="19">
        <v>1219</v>
      </c>
      <c r="G11" s="2">
        <v>2960</v>
      </c>
      <c r="H11" s="111">
        <v>12</v>
      </c>
    </row>
    <row r="12" spans="1:13" x14ac:dyDescent="0.2">
      <c r="B12" s="364"/>
      <c r="C12" s="196"/>
      <c r="D12" s="15" t="s">
        <v>34</v>
      </c>
      <c r="E12" s="21">
        <v>1780</v>
      </c>
      <c r="F12" s="21">
        <v>1256</v>
      </c>
      <c r="G12" s="21">
        <v>3036</v>
      </c>
      <c r="H12" s="21">
        <v>12</v>
      </c>
    </row>
    <row r="13" spans="1:13" ht="15" customHeight="1" x14ac:dyDescent="0.2">
      <c r="B13" s="364"/>
      <c r="C13" s="349" t="s">
        <v>49</v>
      </c>
      <c r="D13" s="195" t="s">
        <v>47</v>
      </c>
      <c r="E13" s="18">
        <v>37</v>
      </c>
      <c r="F13" s="19">
        <v>27</v>
      </c>
      <c r="G13" s="2">
        <v>64</v>
      </c>
      <c r="H13" s="111">
        <v>0</v>
      </c>
    </row>
    <row r="14" spans="1:13" ht="15" x14ac:dyDescent="0.2">
      <c r="B14" s="364"/>
      <c r="C14" s="350"/>
      <c r="D14" s="196" t="s">
        <v>48</v>
      </c>
      <c r="E14" s="18">
        <v>1711</v>
      </c>
      <c r="F14" s="19">
        <v>1153</v>
      </c>
      <c r="G14" s="2">
        <v>2864</v>
      </c>
      <c r="H14" s="111">
        <v>22</v>
      </c>
    </row>
    <row r="15" spans="1:13" ht="15" customHeight="1" x14ac:dyDescent="0.2">
      <c r="B15" s="364"/>
      <c r="C15" s="351"/>
      <c r="D15" s="17" t="s">
        <v>34</v>
      </c>
      <c r="E15" s="21">
        <v>1748</v>
      </c>
      <c r="F15" s="21">
        <v>1180</v>
      </c>
      <c r="G15" s="21">
        <v>2928</v>
      </c>
      <c r="H15" s="21">
        <v>22</v>
      </c>
      <c r="J15" s="392"/>
      <c r="K15" s="392"/>
      <c r="L15" s="392"/>
      <c r="M15" s="392"/>
    </row>
    <row r="16" spans="1:13" ht="15" customHeight="1" x14ac:dyDescent="0.2">
      <c r="B16" s="364"/>
      <c r="C16" s="393" t="s">
        <v>71</v>
      </c>
      <c r="D16" s="131" t="s">
        <v>47</v>
      </c>
      <c r="E16" s="18">
        <v>38</v>
      </c>
      <c r="F16" s="19">
        <v>26</v>
      </c>
      <c r="G16" s="2">
        <v>64</v>
      </c>
      <c r="H16" s="111">
        <v>0</v>
      </c>
      <c r="J16" s="392"/>
      <c r="K16" s="392"/>
      <c r="L16" s="392"/>
      <c r="M16" s="392"/>
    </row>
    <row r="17" spans="2:13" ht="15" x14ac:dyDescent="0.2">
      <c r="B17" s="364"/>
      <c r="C17" s="350"/>
      <c r="D17" s="132" t="s">
        <v>48</v>
      </c>
      <c r="E17" s="18">
        <v>1595</v>
      </c>
      <c r="F17" s="19">
        <v>1249</v>
      </c>
      <c r="G17" s="2">
        <v>2844</v>
      </c>
      <c r="H17" s="111">
        <v>11</v>
      </c>
      <c r="J17" s="392"/>
      <c r="K17" s="392"/>
      <c r="L17" s="392"/>
      <c r="M17" s="392"/>
    </row>
    <row r="18" spans="2:13" x14ac:dyDescent="0.2">
      <c r="B18" s="364"/>
      <c r="C18" s="351"/>
      <c r="D18" s="17" t="s">
        <v>34</v>
      </c>
      <c r="E18" s="21">
        <v>1633</v>
      </c>
      <c r="F18" s="21">
        <v>1275</v>
      </c>
      <c r="G18" s="21">
        <v>2908</v>
      </c>
      <c r="H18" s="21">
        <v>11</v>
      </c>
      <c r="J18" s="392"/>
      <c r="K18" s="392"/>
      <c r="L18" s="392"/>
      <c r="M18" s="392"/>
    </row>
    <row r="19" spans="2:13" x14ac:dyDescent="0.2">
      <c r="B19" s="355"/>
      <c r="C19" s="362" t="s">
        <v>34</v>
      </c>
      <c r="D19" s="363"/>
      <c r="E19" s="21">
        <f>E9+E12+E15+E18</f>
        <v>7100</v>
      </c>
      <c r="F19" s="21">
        <f t="shared" ref="F19:H19" si="0">F9+F12+F15+F18</f>
        <v>4949</v>
      </c>
      <c r="G19" s="21">
        <f t="shared" si="0"/>
        <v>12049</v>
      </c>
      <c r="H19" s="21">
        <f t="shared" si="0"/>
        <v>59</v>
      </c>
      <c r="J19" s="392"/>
      <c r="K19" s="392"/>
      <c r="L19" s="392"/>
      <c r="M19" s="392"/>
    </row>
    <row r="20" spans="2:13" x14ac:dyDescent="0.2">
      <c r="B20" s="145"/>
      <c r="C20" s="135"/>
      <c r="D20" s="135"/>
      <c r="E20" s="45"/>
      <c r="F20" s="45"/>
      <c r="G20" s="45"/>
      <c r="H20" s="45"/>
    </row>
    <row r="21" spans="2:13" ht="16.5" customHeight="1" x14ac:dyDescent="0.2">
      <c r="B21" s="8"/>
      <c r="C21" s="8"/>
      <c r="D21" s="8"/>
      <c r="E21" s="184" t="s">
        <v>37</v>
      </c>
      <c r="F21" s="184" t="s">
        <v>38</v>
      </c>
      <c r="G21" s="184" t="s">
        <v>34</v>
      </c>
      <c r="H21" s="9"/>
    </row>
    <row r="22" spans="2:13" ht="16.5" customHeight="1" x14ac:dyDescent="0.2">
      <c r="B22" s="354" t="s">
        <v>28</v>
      </c>
      <c r="C22" s="49" t="s">
        <v>29</v>
      </c>
      <c r="D22" s="166"/>
      <c r="E22" s="22">
        <v>11</v>
      </c>
      <c r="F22" s="22">
        <v>10</v>
      </c>
      <c r="G22" s="205">
        <v>21</v>
      </c>
      <c r="H22" s="9"/>
    </row>
    <row r="23" spans="2:13" x14ac:dyDescent="0.2">
      <c r="B23" s="355"/>
      <c r="C23" s="50" t="s">
        <v>30</v>
      </c>
      <c r="D23" s="167"/>
      <c r="E23" s="23">
        <v>61</v>
      </c>
      <c r="F23" s="23">
        <v>52</v>
      </c>
      <c r="G23" s="204">
        <v>113</v>
      </c>
      <c r="H23" s="10"/>
    </row>
    <row r="24" spans="2:13" ht="17.25" customHeight="1" x14ac:dyDescent="0.2">
      <c r="B24" s="11"/>
      <c r="C24" s="11"/>
      <c r="D24" s="11"/>
      <c r="E24" s="11"/>
      <c r="F24" s="11"/>
      <c r="G24" s="11"/>
      <c r="H24" s="11"/>
    </row>
    <row r="25" spans="2:13" x14ac:dyDescent="0.2">
      <c r="B25" s="343" t="s">
        <v>52</v>
      </c>
      <c r="C25" s="343"/>
      <c r="D25" s="343"/>
      <c r="E25" s="343"/>
      <c r="F25" s="343"/>
      <c r="G25" s="343"/>
      <c r="H25" s="16"/>
    </row>
    <row r="26" spans="2:13" ht="8.25" customHeight="1" x14ac:dyDescent="0.2">
      <c r="B26" s="7"/>
      <c r="C26" s="12"/>
      <c r="D26" s="12"/>
      <c r="E26" s="6"/>
      <c r="F26" s="4"/>
      <c r="G26" s="4"/>
      <c r="H26" s="11"/>
    </row>
    <row r="27" spans="2:13" ht="16.5" customHeight="1" x14ac:dyDescent="0.2">
      <c r="B27" s="12"/>
      <c r="C27" s="12"/>
      <c r="D27" s="187" t="s">
        <v>50</v>
      </c>
      <c r="E27" s="187" t="s">
        <v>37</v>
      </c>
      <c r="F27" s="188" t="s">
        <v>38</v>
      </c>
      <c r="G27" s="187" t="s">
        <v>34</v>
      </c>
      <c r="H27" s="11"/>
    </row>
    <row r="28" spans="2:13" ht="15" x14ac:dyDescent="0.2">
      <c r="B28" s="352" t="s">
        <v>40</v>
      </c>
      <c r="C28" s="372"/>
      <c r="D28" s="131" t="s">
        <v>47</v>
      </c>
      <c r="E28" s="24">
        <v>1417</v>
      </c>
      <c r="F28" s="25">
        <v>1213</v>
      </c>
      <c r="G28" s="26">
        <v>2630</v>
      </c>
      <c r="H28" s="11"/>
    </row>
    <row r="29" spans="2:13" ht="15" x14ac:dyDescent="0.2">
      <c r="B29" s="353"/>
      <c r="C29" s="373"/>
      <c r="D29" s="132" t="s">
        <v>48</v>
      </c>
      <c r="E29" s="19">
        <v>70</v>
      </c>
      <c r="F29" s="18">
        <v>81</v>
      </c>
      <c r="G29" s="2">
        <v>151</v>
      </c>
      <c r="H29" s="11"/>
    </row>
    <row r="30" spans="2:13" x14ac:dyDescent="0.2">
      <c r="B30" s="374"/>
      <c r="C30" s="375"/>
      <c r="D30" s="15" t="s">
        <v>34</v>
      </c>
      <c r="E30" s="26">
        <v>1487</v>
      </c>
      <c r="F30" s="35">
        <v>1294</v>
      </c>
      <c r="G30" s="26">
        <v>2781</v>
      </c>
      <c r="H30" s="11"/>
    </row>
    <row r="31" spans="2:13" ht="15" x14ac:dyDescent="0.2">
      <c r="B31" s="352" t="s">
        <v>41</v>
      </c>
      <c r="C31" s="372"/>
      <c r="D31" s="131" t="s">
        <v>47</v>
      </c>
      <c r="E31" s="36">
        <v>1394</v>
      </c>
      <c r="F31" s="24">
        <v>1172</v>
      </c>
      <c r="G31" s="37">
        <v>2566</v>
      </c>
      <c r="H31" s="12"/>
    </row>
    <row r="32" spans="2:13" ht="15" x14ac:dyDescent="0.2">
      <c r="B32" s="353"/>
      <c r="C32" s="373"/>
      <c r="D32" s="132" t="s">
        <v>48</v>
      </c>
      <c r="E32" s="38">
        <v>69</v>
      </c>
      <c r="F32" s="27">
        <v>77</v>
      </c>
      <c r="G32" s="39">
        <v>146</v>
      </c>
      <c r="H32" s="12"/>
    </row>
    <row r="33" spans="2:11" x14ac:dyDescent="0.2">
      <c r="B33" s="374"/>
      <c r="C33" s="375"/>
      <c r="D33" s="15" t="s">
        <v>34</v>
      </c>
      <c r="E33" s="21">
        <v>1463</v>
      </c>
      <c r="F33" s="40">
        <v>1249</v>
      </c>
      <c r="G33" s="21">
        <v>2712</v>
      </c>
      <c r="H33" s="12"/>
    </row>
    <row r="34" spans="2:11" ht="12.75" customHeight="1" x14ac:dyDescent="0.2">
      <c r="B34" s="356" t="s">
        <v>42</v>
      </c>
      <c r="C34" s="357"/>
      <c r="D34" s="131" t="s">
        <v>47</v>
      </c>
      <c r="E34" s="105">
        <v>4</v>
      </c>
      <c r="F34" s="106">
        <v>7</v>
      </c>
      <c r="G34" s="99">
        <v>11</v>
      </c>
      <c r="H34" s="12"/>
      <c r="I34" s="149"/>
    </row>
    <row r="35" spans="2:11" ht="12.75" customHeight="1" x14ac:dyDescent="0.2">
      <c r="B35" s="358"/>
      <c r="C35" s="359"/>
      <c r="D35" s="132" t="s">
        <v>48</v>
      </c>
      <c r="E35" s="107">
        <v>0</v>
      </c>
      <c r="F35" s="108">
        <v>1</v>
      </c>
      <c r="G35" s="103">
        <v>1</v>
      </c>
      <c r="H35" s="12"/>
      <c r="I35" s="153"/>
    </row>
    <row r="36" spans="2:11" ht="12.75" customHeight="1" x14ac:dyDescent="0.2">
      <c r="B36" s="360"/>
      <c r="C36" s="361"/>
      <c r="D36" s="15" t="s">
        <v>34</v>
      </c>
      <c r="E36" s="99">
        <v>4</v>
      </c>
      <c r="F36" s="109">
        <v>8</v>
      </c>
      <c r="G36" s="99">
        <v>12</v>
      </c>
      <c r="H36" s="12"/>
    </row>
    <row r="37" spans="2:11" ht="12.75" customHeight="1" x14ac:dyDescent="0.2">
      <c r="B37" s="356" t="s">
        <v>43</v>
      </c>
      <c r="C37" s="357"/>
      <c r="D37" s="131" t="s">
        <v>47</v>
      </c>
      <c r="E37" s="105">
        <v>4</v>
      </c>
      <c r="F37" s="106">
        <v>6</v>
      </c>
      <c r="G37" s="99">
        <v>10</v>
      </c>
      <c r="H37" s="1"/>
    </row>
    <row r="38" spans="2:11" ht="12.75" customHeight="1" x14ac:dyDescent="0.2">
      <c r="B38" s="358"/>
      <c r="C38" s="359"/>
      <c r="D38" s="132" t="s">
        <v>48</v>
      </c>
      <c r="E38" s="107">
        <v>0</v>
      </c>
      <c r="F38" s="108">
        <v>0</v>
      </c>
      <c r="G38" s="103">
        <v>0</v>
      </c>
      <c r="H38" s="1"/>
    </row>
    <row r="39" spans="2:11" ht="12.75" customHeight="1" x14ac:dyDescent="0.2">
      <c r="B39" s="360"/>
      <c r="C39" s="361"/>
      <c r="D39" s="15" t="s">
        <v>34</v>
      </c>
      <c r="E39" s="100">
        <v>4</v>
      </c>
      <c r="F39" s="110">
        <v>6</v>
      </c>
      <c r="G39" s="100">
        <v>10</v>
      </c>
      <c r="H39" s="1"/>
    </row>
    <row r="40" spans="2:11" ht="17.25" customHeight="1" x14ac:dyDescent="0.2">
      <c r="B40" s="168"/>
      <c r="C40" s="11"/>
      <c r="D40" s="11"/>
      <c r="E40" s="13"/>
      <c r="F40" s="13"/>
      <c r="G40" s="13"/>
      <c r="H40" s="12"/>
    </row>
    <row r="41" spans="2:11" x14ac:dyDescent="0.2">
      <c r="B41" s="343" t="s">
        <v>53</v>
      </c>
      <c r="C41" s="343"/>
      <c r="D41" s="343"/>
      <c r="E41" s="343"/>
      <c r="F41" s="343"/>
      <c r="G41" s="343"/>
      <c r="H41" s="16"/>
    </row>
    <row r="42" spans="2:11" ht="8.25" customHeight="1" x14ac:dyDescent="0.2">
      <c r="B42" s="7"/>
      <c r="C42" s="12"/>
      <c r="D42" s="12"/>
      <c r="E42" s="12"/>
      <c r="F42" s="12"/>
      <c r="G42" s="12"/>
      <c r="H42" s="12"/>
    </row>
    <row r="43" spans="2:11" ht="17.25" customHeight="1" x14ac:dyDescent="0.2">
      <c r="B43" s="8"/>
      <c r="C43" s="8"/>
      <c r="D43" s="8"/>
      <c r="E43" s="187" t="s">
        <v>37</v>
      </c>
      <c r="F43" s="188" t="s">
        <v>38</v>
      </c>
      <c r="G43" s="187" t="s">
        <v>34</v>
      </c>
      <c r="H43" s="12"/>
    </row>
    <row r="44" spans="2:11" ht="27" customHeight="1" x14ac:dyDescent="0.2">
      <c r="B44" s="356" t="s">
        <v>67</v>
      </c>
      <c r="C44" s="383"/>
      <c r="D44" s="357"/>
      <c r="E44" s="22">
        <v>7874</v>
      </c>
      <c r="F44" s="30">
        <v>5066</v>
      </c>
      <c r="G44" s="31">
        <v>12940</v>
      </c>
      <c r="H44" s="96"/>
    </row>
    <row r="45" spans="2:11" ht="12.75" customHeight="1" x14ac:dyDescent="0.2">
      <c r="B45" s="360" t="s">
        <v>44</v>
      </c>
      <c r="C45" s="371"/>
      <c r="D45" s="361"/>
      <c r="E45" s="23">
        <v>1776</v>
      </c>
      <c r="F45" s="32">
        <v>1231</v>
      </c>
      <c r="G45" s="113" t="s">
        <v>221</v>
      </c>
      <c r="K45" s="119"/>
    </row>
    <row r="46" spans="2:11" ht="12.75" customHeight="1" x14ac:dyDescent="0.2">
      <c r="B46" s="11" t="s">
        <v>68</v>
      </c>
      <c r="C46" s="11"/>
      <c r="D46" s="11"/>
      <c r="E46" s="11"/>
      <c r="F46" s="11"/>
      <c r="G46" s="12"/>
      <c r="H46" s="12"/>
    </row>
    <row r="47" spans="2:11" ht="12" customHeight="1" x14ac:dyDescent="0.2">
      <c r="B47" s="11" t="s">
        <v>69</v>
      </c>
      <c r="C47" s="11"/>
      <c r="D47" s="11"/>
      <c r="E47" s="11"/>
      <c r="F47" s="11"/>
      <c r="G47" s="12"/>
      <c r="H47" s="12"/>
    </row>
    <row r="48" spans="2:11" ht="12" customHeight="1" x14ac:dyDescent="0.2">
      <c r="B48" s="3" t="s">
        <v>70</v>
      </c>
      <c r="C48" s="11"/>
      <c r="D48" s="11"/>
      <c r="E48" s="11"/>
      <c r="F48" s="11"/>
      <c r="G48" s="12"/>
      <c r="H48" s="12"/>
    </row>
    <row r="49" spans="2:9" x14ac:dyDescent="0.2">
      <c r="B49" s="11"/>
      <c r="C49" s="11"/>
      <c r="D49" s="11"/>
      <c r="E49" s="11"/>
      <c r="F49" s="11"/>
      <c r="G49" s="12"/>
      <c r="H49" s="12"/>
    </row>
    <row r="50" spans="2:9" x14ac:dyDescent="0.2">
      <c r="B50" s="343" t="s">
        <v>54</v>
      </c>
      <c r="C50" s="343"/>
      <c r="D50" s="343"/>
      <c r="E50" s="382"/>
      <c r="F50" s="382"/>
      <c r="G50" s="382"/>
      <c r="H50" s="12"/>
    </row>
    <row r="51" spans="2:9" x14ac:dyDescent="0.2">
      <c r="B51" s="14"/>
      <c r="C51" s="6"/>
      <c r="D51" s="6"/>
      <c r="E51" s="4"/>
      <c r="G51" s="12"/>
    </row>
    <row r="52" spans="2:9" x14ac:dyDescent="0.2">
      <c r="B52" s="189" t="s">
        <v>45</v>
      </c>
      <c r="C52" s="189" t="s">
        <v>46</v>
      </c>
      <c r="D52" s="376" t="s">
        <v>73</v>
      </c>
      <c r="E52" s="377"/>
      <c r="F52" s="376" t="s">
        <v>34</v>
      </c>
      <c r="G52" s="377"/>
    </row>
    <row r="53" spans="2:9" x14ac:dyDescent="0.2">
      <c r="B53" s="133">
        <v>21</v>
      </c>
      <c r="C53" s="133">
        <v>22</v>
      </c>
      <c r="D53" s="378">
        <v>4</v>
      </c>
      <c r="E53" s="379"/>
      <c r="F53" s="380">
        <f>SUM(B53:E53)</f>
        <v>47</v>
      </c>
      <c r="G53" s="381"/>
    </row>
    <row r="56" spans="2:9" x14ac:dyDescent="0.2">
      <c r="B56" s="343" t="s">
        <v>231</v>
      </c>
      <c r="C56" s="343"/>
      <c r="D56" s="343"/>
      <c r="E56" s="343"/>
      <c r="F56" s="343"/>
      <c r="G56" s="343"/>
      <c r="H56" s="343"/>
      <c r="I56" s="343"/>
    </row>
    <row r="57" spans="2:9" x14ac:dyDescent="0.2">
      <c r="B57" s="7"/>
      <c r="C57" s="12"/>
      <c r="D57" s="12"/>
      <c r="E57" s="6"/>
      <c r="F57" s="4"/>
      <c r="G57" s="4"/>
    </row>
    <row r="58" spans="2:9" x14ac:dyDescent="0.2">
      <c r="D58" s="284"/>
      <c r="E58" s="366" t="s">
        <v>232</v>
      </c>
      <c r="F58" s="366"/>
      <c r="G58" s="366"/>
      <c r="H58" s="366"/>
      <c r="I58" s="366"/>
    </row>
    <row r="59" spans="2:9" ht="15" x14ac:dyDescent="0.2">
      <c r="C59" s="11"/>
      <c r="D59" s="167"/>
      <c r="E59" s="286" t="s">
        <v>47</v>
      </c>
      <c r="F59" s="286" t="s">
        <v>48</v>
      </c>
      <c r="G59" s="287" t="s">
        <v>49</v>
      </c>
      <c r="H59" s="287" t="s">
        <v>51</v>
      </c>
      <c r="I59" s="288" t="s">
        <v>34</v>
      </c>
    </row>
    <row r="60" spans="2:9" x14ac:dyDescent="0.2">
      <c r="B60" s="367" t="s">
        <v>233</v>
      </c>
      <c r="C60" s="368" t="s">
        <v>222</v>
      </c>
      <c r="D60" s="368"/>
      <c r="E60" s="294">
        <v>1182</v>
      </c>
      <c r="F60" s="292">
        <v>1099</v>
      </c>
      <c r="G60" s="294">
        <v>1045</v>
      </c>
      <c r="H60" s="294">
        <v>985</v>
      </c>
      <c r="I60" s="295">
        <v>4311</v>
      </c>
    </row>
    <row r="61" spans="2:9" x14ac:dyDescent="0.2">
      <c r="B61" s="367"/>
      <c r="C61" s="368" t="s">
        <v>223</v>
      </c>
      <c r="D61" s="368"/>
      <c r="E61" s="294">
        <v>0</v>
      </c>
      <c r="F61" s="292">
        <v>0</v>
      </c>
      <c r="G61" s="294">
        <v>1</v>
      </c>
      <c r="H61" s="294">
        <v>0</v>
      </c>
      <c r="I61" s="295">
        <v>1</v>
      </c>
    </row>
    <row r="62" spans="2:9" x14ac:dyDescent="0.2">
      <c r="B62" s="367"/>
      <c r="C62" s="368" t="s">
        <v>224</v>
      </c>
      <c r="D62" s="368"/>
      <c r="E62" s="294">
        <v>4</v>
      </c>
      <c r="F62" s="292">
        <v>2</v>
      </c>
      <c r="G62" s="292">
        <v>1</v>
      </c>
      <c r="H62" s="292">
        <v>0</v>
      </c>
      <c r="I62" s="295">
        <v>7</v>
      </c>
    </row>
    <row r="63" spans="2:9" x14ac:dyDescent="0.2">
      <c r="B63" s="367"/>
      <c r="C63" s="368" t="s">
        <v>225</v>
      </c>
      <c r="D63" s="368"/>
      <c r="E63" s="294">
        <v>23</v>
      </c>
      <c r="F63" s="292">
        <v>39</v>
      </c>
      <c r="G63" s="292">
        <v>49</v>
      </c>
      <c r="H63" s="292">
        <v>83</v>
      </c>
      <c r="I63" s="295">
        <v>194</v>
      </c>
    </row>
    <row r="64" spans="2:9" x14ac:dyDescent="0.2">
      <c r="B64" s="367"/>
      <c r="C64" s="368" t="s">
        <v>226</v>
      </c>
      <c r="D64" s="368"/>
      <c r="E64" s="294">
        <v>40</v>
      </c>
      <c r="F64" s="292">
        <v>55</v>
      </c>
      <c r="G64" s="292">
        <v>87</v>
      </c>
      <c r="H64" s="292">
        <v>83</v>
      </c>
      <c r="I64" s="295">
        <v>265</v>
      </c>
    </row>
    <row r="65" spans="2:9" x14ac:dyDescent="0.2">
      <c r="B65" s="367"/>
      <c r="C65" s="368" t="s">
        <v>227</v>
      </c>
      <c r="D65" s="368"/>
      <c r="E65" s="294">
        <v>71</v>
      </c>
      <c r="F65" s="292">
        <v>73</v>
      </c>
      <c r="G65" s="292">
        <v>82</v>
      </c>
      <c r="H65" s="296">
        <v>81</v>
      </c>
      <c r="I65" s="295">
        <v>307</v>
      </c>
    </row>
    <row r="66" spans="2:9" x14ac:dyDescent="0.2">
      <c r="B66" s="367"/>
      <c r="C66" s="369" t="s">
        <v>228</v>
      </c>
      <c r="D66" s="369"/>
      <c r="E66" s="297">
        <v>1320</v>
      </c>
      <c r="F66" s="298">
        <v>1268</v>
      </c>
      <c r="G66" s="298">
        <v>1265</v>
      </c>
      <c r="H66" s="299">
        <v>1232</v>
      </c>
      <c r="I66" s="295">
        <v>5085</v>
      </c>
    </row>
    <row r="67" spans="2:9" x14ac:dyDescent="0.2">
      <c r="B67" s="367"/>
      <c r="C67" s="369" t="s">
        <v>229</v>
      </c>
      <c r="D67" s="369"/>
      <c r="E67" s="297">
        <v>1830</v>
      </c>
      <c r="F67" s="298">
        <v>1739</v>
      </c>
      <c r="G67" s="298">
        <v>1611</v>
      </c>
      <c r="H67" s="298">
        <v>1634</v>
      </c>
      <c r="I67" s="295">
        <v>6814</v>
      </c>
    </row>
    <row r="68" spans="2:9" x14ac:dyDescent="0.2">
      <c r="B68" s="285"/>
      <c r="C68" s="291"/>
      <c r="D68" s="291"/>
      <c r="E68" s="135"/>
      <c r="F68" s="45"/>
      <c r="G68" s="45"/>
      <c r="H68" s="45"/>
    </row>
    <row r="69" spans="2:9" ht="27.75" customHeight="1" x14ac:dyDescent="0.2">
      <c r="B69" s="365" t="s">
        <v>230</v>
      </c>
      <c r="C69" s="365"/>
      <c r="D69" s="365"/>
      <c r="E69" s="365"/>
      <c r="F69" s="365"/>
      <c r="G69" s="365"/>
      <c r="H69" s="365"/>
      <c r="I69" s="365"/>
    </row>
  </sheetData>
  <customSheetViews>
    <customSheetView guid="{4BF6A69F-C29D-460A-9E84-5045F8F80EEB}" showGridLines="0" topLeftCell="A16">
      <selection activeCell="K40" sqref="K40"/>
      <pageMargins left="0.19685039370078741" right="0.15748031496062992" top="0.19685039370078741" bottom="0.19685039370078741" header="0.31496062992125984" footer="0.31496062992125984"/>
      <pageSetup paperSize="9" orientation="portrait"/>
    </customSheetView>
  </customSheetViews>
  <mergeCells count="37">
    <mergeCell ref="B69:I69"/>
    <mergeCell ref="B56:I56"/>
    <mergeCell ref="E58:I58"/>
    <mergeCell ref="B60:B67"/>
    <mergeCell ref="C60:D60"/>
    <mergeCell ref="C61:D61"/>
    <mergeCell ref="C62:D62"/>
    <mergeCell ref="C63:D63"/>
    <mergeCell ref="C64:D64"/>
    <mergeCell ref="C65:D65"/>
    <mergeCell ref="C66:D66"/>
    <mergeCell ref="C67:D67"/>
    <mergeCell ref="B25:G25"/>
    <mergeCell ref="B28:C30"/>
    <mergeCell ref="B31:C33"/>
    <mergeCell ref="B34:C36"/>
    <mergeCell ref="B22:B23"/>
    <mergeCell ref="B37:C39"/>
    <mergeCell ref="D53:E53"/>
    <mergeCell ref="F53:G53"/>
    <mergeCell ref="B41:G41"/>
    <mergeCell ref="B44:D44"/>
    <mergeCell ref="B45:D45"/>
    <mergeCell ref="B50:G50"/>
    <mergeCell ref="D52:E52"/>
    <mergeCell ref="F52:G52"/>
    <mergeCell ref="J15:M19"/>
    <mergeCell ref="A1:I1"/>
    <mergeCell ref="B3:G3"/>
    <mergeCell ref="B5:B19"/>
    <mergeCell ref="C5:C6"/>
    <mergeCell ref="D5:D6"/>
    <mergeCell ref="E5:H5"/>
    <mergeCell ref="C7:C9"/>
    <mergeCell ref="C13:C15"/>
    <mergeCell ref="C16:C18"/>
    <mergeCell ref="C19:D19"/>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rgb="FF009CC1"/>
  </sheetPr>
  <dimension ref="A1:K68"/>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5.42578125" style="3" customWidth="1"/>
    <col min="5" max="5" width="11.140625" style="3" customWidth="1"/>
    <col min="6" max="6" width="10.42578125" style="3" customWidth="1"/>
    <col min="7" max="7" width="11.42578125" style="3" customWidth="1"/>
    <col min="8" max="8" width="11" style="3" bestFit="1" customWidth="1"/>
    <col min="9" max="9" width="8.7109375" style="3" customWidth="1"/>
    <col min="10" max="16384" width="11.42578125" style="3"/>
  </cols>
  <sheetData>
    <row r="1" spans="1:9" x14ac:dyDescent="0.2">
      <c r="A1" s="342" t="s">
        <v>86</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5</v>
      </c>
      <c r="F7" s="19">
        <v>0</v>
      </c>
      <c r="G7" s="2">
        <v>5</v>
      </c>
      <c r="H7" s="20">
        <v>0</v>
      </c>
    </row>
    <row r="8" spans="1:9" ht="15" x14ac:dyDescent="0.2">
      <c r="B8" s="364"/>
      <c r="C8" s="350"/>
      <c r="D8" s="132" t="s">
        <v>48</v>
      </c>
      <c r="E8" s="18">
        <v>1027</v>
      </c>
      <c r="F8" s="19">
        <v>30</v>
      </c>
      <c r="G8" s="2">
        <v>1057</v>
      </c>
      <c r="H8" s="20">
        <v>17</v>
      </c>
    </row>
    <row r="9" spans="1:9" x14ac:dyDescent="0.2">
      <c r="B9" s="364"/>
      <c r="C9" s="351"/>
      <c r="D9" s="15" t="s">
        <v>34</v>
      </c>
      <c r="E9" s="40">
        <v>1032</v>
      </c>
      <c r="F9" s="21">
        <v>30</v>
      </c>
      <c r="G9" s="21">
        <v>1062</v>
      </c>
      <c r="H9" s="41">
        <v>17</v>
      </c>
    </row>
    <row r="10" spans="1:9" ht="15" customHeight="1" x14ac:dyDescent="0.2">
      <c r="B10" s="364"/>
      <c r="C10" s="349" t="s">
        <v>48</v>
      </c>
      <c r="D10" s="131" t="s">
        <v>47</v>
      </c>
      <c r="E10" s="18">
        <v>46</v>
      </c>
      <c r="F10" s="19">
        <v>0</v>
      </c>
      <c r="G10" s="2">
        <v>46</v>
      </c>
      <c r="H10" s="20">
        <v>0</v>
      </c>
    </row>
    <row r="11" spans="1:9" ht="15" x14ac:dyDescent="0.2">
      <c r="B11" s="364"/>
      <c r="C11" s="350"/>
      <c r="D11" s="132" t="s">
        <v>48</v>
      </c>
      <c r="E11" s="18">
        <v>939</v>
      </c>
      <c r="F11" s="19">
        <v>23</v>
      </c>
      <c r="G11" s="2">
        <v>962</v>
      </c>
      <c r="H11" s="20">
        <v>8</v>
      </c>
    </row>
    <row r="12" spans="1:9" ht="15" customHeight="1" x14ac:dyDescent="0.2">
      <c r="B12" s="364"/>
      <c r="C12" s="350"/>
      <c r="D12" s="15" t="s">
        <v>34</v>
      </c>
      <c r="E12" s="40">
        <v>985</v>
      </c>
      <c r="F12" s="21">
        <v>23</v>
      </c>
      <c r="G12" s="21">
        <v>1008</v>
      </c>
      <c r="H12" s="41">
        <v>8</v>
      </c>
    </row>
    <row r="13" spans="1:9" ht="15" customHeight="1" x14ac:dyDescent="0.2">
      <c r="B13" s="364"/>
      <c r="C13" s="349" t="s">
        <v>49</v>
      </c>
      <c r="D13" s="131" t="s">
        <v>47</v>
      </c>
      <c r="E13" s="18">
        <v>47</v>
      </c>
      <c r="F13" s="19">
        <v>1</v>
      </c>
      <c r="G13" s="2">
        <v>48</v>
      </c>
      <c r="H13" s="20">
        <v>0</v>
      </c>
    </row>
    <row r="14" spans="1:9" ht="15" x14ac:dyDescent="0.2">
      <c r="B14" s="364"/>
      <c r="C14" s="350"/>
      <c r="D14" s="132" t="s">
        <v>48</v>
      </c>
      <c r="E14" s="18">
        <v>934</v>
      </c>
      <c r="F14" s="19">
        <v>15</v>
      </c>
      <c r="G14" s="2">
        <v>949</v>
      </c>
      <c r="H14" s="20">
        <v>4</v>
      </c>
    </row>
    <row r="15" spans="1:9" x14ac:dyDescent="0.2">
      <c r="B15" s="364"/>
      <c r="C15" s="351"/>
      <c r="D15" s="17" t="s">
        <v>34</v>
      </c>
      <c r="E15" s="35">
        <v>981</v>
      </c>
      <c r="F15" s="26">
        <v>16</v>
      </c>
      <c r="G15" s="21">
        <v>997</v>
      </c>
      <c r="H15" s="37">
        <v>4</v>
      </c>
    </row>
    <row r="16" spans="1:9" ht="15" x14ac:dyDescent="0.2">
      <c r="B16" s="364"/>
      <c r="C16" s="352" t="s">
        <v>51</v>
      </c>
      <c r="D16" s="131" t="s">
        <v>47</v>
      </c>
      <c r="E16" s="25">
        <v>50</v>
      </c>
      <c r="F16" s="24">
        <v>2</v>
      </c>
      <c r="G16" s="26">
        <v>52</v>
      </c>
      <c r="H16" s="42">
        <v>0</v>
      </c>
    </row>
    <row r="17" spans="2:11" ht="15" x14ac:dyDescent="0.2">
      <c r="B17" s="364"/>
      <c r="C17" s="353"/>
      <c r="D17" s="132" t="s">
        <v>48</v>
      </c>
      <c r="E17" s="28">
        <v>1071</v>
      </c>
      <c r="F17" s="27">
        <v>23</v>
      </c>
      <c r="G17" s="29">
        <v>1094</v>
      </c>
      <c r="H17" s="43">
        <v>4</v>
      </c>
    </row>
    <row r="18" spans="2:11" x14ac:dyDescent="0.2">
      <c r="B18" s="364"/>
      <c r="C18" s="351"/>
      <c r="D18" s="15" t="s">
        <v>34</v>
      </c>
      <c r="E18" s="44">
        <v>1121</v>
      </c>
      <c r="F18" s="29">
        <v>25</v>
      </c>
      <c r="G18" s="29">
        <v>1146</v>
      </c>
      <c r="H18" s="39">
        <v>4</v>
      </c>
    </row>
    <row r="19" spans="2:11" x14ac:dyDescent="0.2">
      <c r="B19" s="355"/>
      <c r="C19" s="362" t="s">
        <v>34</v>
      </c>
      <c r="D19" s="363"/>
      <c r="E19" s="40">
        <f>SUM(E18,E15,E12,E9)</f>
        <v>4119</v>
      </c>
      <c r="F19" s="21">
        <f>SUM(F18,F15,F12,F9)</f>
        <v>94</v>
      </c>
      <c r="G19" s="21">
        <f>SUM(G18,G15,G12,G9)</f>
        <v>4213</v>
      </c>
      <c r="H19" s="41">
        <f>SUM(H18,H15,H12,H9)</f>
        <v>33</v>
      </c>
    </row>
    <row r="20" spans="2:11" x14ac:dyDescent="0.2">
      <c r="B20" s="134"/>
      <c r="C20" s="135"/>
      <c r="D20" s="135"/>
      <c r="E20" s="45"/>
      <c r="F20" s="45"/>
      <c r="G20" s="45"/>
      <c r="H20" s="45"/>
      <c r="K20" s="150"/>
    </row>
    <row r="21" spans="2:11" x14ac:dyDescent="0.2">
      <c r="B21" s="12"/>
      <c r="C21" s="12"/>
      <c r="D21" s="12"/>
      <c r="E21" s="12"/>
      <c r="F21" s="12"/>
      <c r="G21" s="9"/>
      <c r="H21" s="9"/>
    </row>
    <row r="22" spans="2:11" ht="16.5" customHeight="1" x14ac:dyDescent="0.2">
      <c r="B22" s="8"/>
      <c r="C22" s="8"/>
      <c r="D22" s="8"/>
      <c r="E22" s="184" t="s">
        <v>37</v>
      </c>
      <c r="F22" s="184" t="s">
        <v>38</v>
      </c>
      <c r="G22" s="184" t="s">
        <v>34</v>
      </c>
      <c r="H22" s="9"/>
    </row>
    <row r="23" spans="2:11" ht="16.5" customHeight="1" x14ac:dyDescent="0.2">
      <c r="B23" s="354" t="s">
        <v>28</v>
      </c>
      <c r="C23" s="49" t="s">
        <v>29</v>
      </c>
      <c r="D23" s="166"/>
      <c r="E23" s="22">
        <v>0</v>
      </c>
      <c r="F23" s="22">
        <v>0</v>
      </c>
      <c r="G23" s="205">
        <f>SUM(E23:F23)</f>
        <v>0</v>
      </c>
      <c r="H23" s="9"/>
    </row>
    <row r="24" spans="2:11" x14ac:dyDescent="0.2">
      <c r="B24" s="355"/>
      <c r="C24" s="50" t="s">
        <v>30</v>
      </c>
      <c r="D24" s="167"/>
      <c r="E24" s="23">
        <v>10</v>
      </c>
      <c r="F24" s="23">
        <v>0</v>
      </c>
      <c r="G24" s="204">
        <f>SUM(E24:F24)</f>
        <v>10</v>
      </c>
      <c r="H24" s="10"/>
    </row>
    <row r="25" spans="2:11" ht="17.25" customHeight="1" x14ac:dyDescent="0.2">
      <c r="B25" s="12"/>
      <c r="C25" s="12"/>
      <c r="D25" s="12"/>
      <c r="E25" s="12"/>
      <c r="F25" s="12"/>
      <c r="G25" s="6"/>
      <c r="H25" s="11"/>
    </row>
    <row r="26" spans="2:11" x14ac:dyDescent="0.2">
      <c r="B26" s="343" t="s">
        <v>52</v>
      </c>
      <c r="C26" s="343"/>
      <c r="D26" s="343"/>
      <c r="E26" s="343"/>
      <c r="F26" s="343"/>
      <c r="G26" s="343"/>
      <c r="H26" s="16"/>
    </row>
    <row r="27" spans="2:11" ht="8.25" customHeight="1" x14ac:dyDescent="0.2">
      <c r="B27" s="7"/>
      <c r="C27" s="12"/>
      <c r="D27" s="12"/>
      <c r="E27" s="6"/>
      <c r="F27" s="4"/>
      <c r="G27" s="4"/>
      <c r="H27" s="11"/>
    </row>
    <row r="28" spans="2:11" ht="16.5" customHeight="1" x14ac:dyDescent="0.2">
      <c r="B28" s="12"/>
      <c r="C28" s="12"/>
      <c r="D28" s="187" t="s">
        <v>50</v>
      </c>
      <c r="E28" s="187" t="s">
        <v>37</v>
      </c>
      <c r="F28" s="188" t="s">
        <v>38</v>
      </c>
      <c r="G28" s="187" t="s">
        <v>34</v>
      </c>
      <c r="H28" s="11"/>
    </row>
    <row r="29" spans="2:11" ht="15" x14ac:dyDescent="0.2">
      <c r="B29" s="352" t="s">
        <v>40</v>
      </c>
      <c r="C29" s="372"/>
      <c r="D29" s="131" t="s">
        <v>47</v>
      </c>
      <c r="E29" s="24">
        <v>951</v>
      </c>
      <c r="F29" s="25">
        <v>15</v>
      </c>
      <c r="G29" s="122">
        <v>966</v>
      </c>
      <c r="H29" s="11"/>
    </row>
    <row r="30" spans="2:11" ht="15" x14ac:dyDescent="0.2">
      <c r="B30" s="353"/>
      <c r="C30" s="373"/>
      <c r="D30" s="132" t="s">
        <v>48</v>
      </c>
      <c r="E30" s="19">
        <v>226</v>
      </c>
      <c r="F30" s="18">
        <v>9</v>
      </c>
      <c r="G30" s="129">
        <v>235</v>
      </c>
      <c r="H30" s="11"/>
    </row>
    <row r="31" spans="2:11" x14ac:dyDescent="0.2">
      <c r="B31" s="374"/>
      <c r="C31" s="375"/>
      <c r="D31" s="15" t="s">
        <v>34</v>
      </c>
      <c r="E31" s="26">
        <v>1177</v>
      </c>
      <c r="F31" s="35">
        <v>24</v>
      </c>
      <c r="G31" s="122">
        <v>1201</v>
      </c>
      <c r="H31" s="11"/>
    </row>
    <row r="32" spans="2:11" ht="15" x14ac:dyDescent="0.2">
      <c r="B32" s="352" t="s">
        <v>41</v>
      </c>
      <c r="C32" s="372"/>
      <c r="D32" s="131" t="s">
        <v>47</v>
      </c>
      <c r="E32" s="36">
        <v>707</v>
      </c>
      <c r="F32" s="24">
        <v>7</v>
      </c>
      <c r="G32" s="37">
        <v>714</v>
      </c>
      <c r="H32" s="12"/>
    </row>
    <row r="33" spans="2:10" ht="15" x14ac:dyDescent="0.2">
      <c r="B33" s="353"/>
      <c r="C33" s="373"/>
      <c r="D33" s="132" t="s">
        <v>48</v>
      </c>
      <c r="E33" s="38">
        <v>142</v>
      </c>
      <c r="F33" s="27">
        <v>6</v>
      </c>
      <c r="G33" s="39">
        <v>148</v>
      </c>
      <c r="H33" s="12"/>
    </row>
    <row r="34" spans="2:10" x14ac:dyDescent="0.2">
      <c r="B34" s="374"/>
      <c r="C34" s="375"/>
      <c r="D34" s="15" t="s">
        <v>34</v>
      </c>
      <c r="E34" s="21">
        <v>849</v>
      </c>
      <c r="F34" s="40">
        <v>13</v>
      </c>
      <c r="G34" s="21">
        <v>862</v>
      </c>
      <c r="H34" s="12"/>
    </row>
    <row r="35" spans="2:10" ht="12.75" customHeight="1" x14ac:dyDescent="0.2">
      <c r="B35" s="356" t="s">
        <v>42</v>
      </c>
      <c r="C35" s="357"/>
      <c r="D35" s="131" t="s">
        <v>47</v>
      </c>
      <c r="E35" s="24">
        <v>1</v>
      </c>
      <c r="F35" s="25">
        <v>0</v>
      </c>
      <c r="G35" s="26">
        <v>1</v>
      </c>
      <c r="H35" s="12"/>
    </row>
    <row r="36" spans="2:10" ht="12.75" customHeight="1" x14ac:dyDescent="0.2">
      <c r="B36" s="358"/>
      <c r="C36" s="359"/>
      <c r="D36" s="132" t="s">
        <v>48</v>
      </c>
      <c r="E36" s="19">
        <v>1</v>
      </c>
      <c r="F36" s="18">
        <v>0</v>
      </c>
      <c r="G36" s="2">
        <v>1</v>
      </c>
      <c r="H36" s="12"/>
    </row>
    <row r="37" spans="2:10" ht="12.75" customHeight="1" x14ac:dyDescent="0.2">
      <c r="B37" s="360"/>
      <c r="C37" s="361"/>
      <c r="D37" s="15" t="s">
        <v>34</v>
      </c>
      <c r="E37" s="26">
        <v>2</v>
      </c>
      <c r="F37" s="35">
        <v>0</v>
      </c>
      <c r="G37" s="26">
        <v>2</v>
      </c>
      <c r="H37" s="12"/>
    </row>
    <row r="38" spans="2:10" ht="12.75" customHeight="1" x14ac:dyDescent="0.2">
      <c r="B38" s="356" t="s">
        <v>43</v>
      </c>
      <c r="C38" s="357"/>
      <c r="D38" s="131" t="s">
        <v>47</v>
      </c>
      <c r="E38" s="24">
        <v>1</v>
      </c>
      <c r="F38" s="25">
        <v>0</v>
      </c>
      <c r="G38" s="26">
        <v>1</v>
      </c>
      <c r="H38" s="1"/>
    </row>
    <row r="39" spans="2:10" ht="12.75" customHeight="1" x14ac:dyDescent="0.2">
      <c r="B39" s="358"/>
      <c r="C39" s="359"/>
      <c r="D39" s="132" t="s">
        <v>48</v>
      </c>
      <c r="E39" s="19">
        <v>1</v>
      </c>
      <c r="F39" s="18">
        <v>0</v>
      </c>
      <c r="G39" s="2">
        <v>1</v>
      </c>
      <c r="H39" s="1"/>
    </row>
    <row r="40" spans="2:10" ht="12.75" customHeight="1" x14ac:dyDescent="0.2">
      <c r="B40" s="360"/>
      <c r="C40" s="361"/>
      <c r="D40" s="15" t="s">
        <v>34</v>
      </c>
      <c r="E40" s="21">
        <v>2</v>
      </c>
      <c r="F40" s="40">
        <v>0</v>
      </c>
      <c r="G40" s="21">
        <v>2</v>
      </c>
      <c r="H40" s="1"/>
    </row>
    <row r="41" spans="2:10" ht="17.25" customHeight="1" x14ac:dyDescent="0.2">
      <c r="B41" s="11"/>
      <c r="C41" s="11"/>
      <c r="D41" s="11"/>
      <c r="E41" s="13"/>
      <c r="F41" s="13"/>
      <c r="G41" s="13"/>
      <c r="H41" s="12"/>
    </row>
    <row r="42" spans="2:10" x14ac:dyDescent="0.2">
      <c r="B42" s="343" t="s">
        <v>53</v>
      </c>
      <c r="C42" s="343"/>
      <c r="D42" s="343"/>
      <c r="E42" s="343"/>
      <c r="F42" s="343"/>
      <c r="G42" s="343"/>
      <c r="H42" s="16"/>
    </row>
    <row r="43" spans="2:10" ht="8.25" customHeight="1" x14ac:dyDescent="0.2">
      <c r="B43" s="7"/>
      <c r="C43" s="12"/>
      <c r="D43" s="12"/>
      <c r="E43" s="12"/>
      <c r="F43" s="12"/>
      <c r="G43" s="12"/>
      <c r="H43" s="12"/>
    </row>
    <row r="44" spans="2:10" ht="17.25" customHeight="1" x14ac:dyDescent="0.2">
      <c r="B44" s="8"/>
      <c r="C44" s="8"/>
      <c r="D44" s="8"/>
      <c r="E44" s="187" t="s">
        <v>37</v>
      </c>
      <c r="F44" s="188" t="s">
        <v>38</v>
      </c>
      <c r="G44" s="187" t="s">
        <v>34</v>
      </c>
      <c r="H44" s="12"/>
    </row>
    <row r="45" spans="2:10" ht="27" customHeight="1" x14ac:dyDescent="0.2">
      <c r="B45" s="356" t="s">
        <v>67</v>
      </c>
      <c r="C45" s="383"/>
      <c r="D45" s="357"/>
      <c r="E45" s="22">
        <v>7788</v>
      </c>
      <c r="F45" s="126">
        <v>1931</v>
      </c>
      <c r="G45" s="127">
        <v>9719</v>
      </c>
      <c r="H45" s="194"/>
      <c r="J45" s="153"/>
    </row>
    <row r="46" spans="2:10" ht="12.75" customHeight="1" x14ac:dyDescent="0.2">
      <c r="B46" s="360" t="s">
        <v>44</v>
      </c>
      <c r="C46" s="371"/>
      <c r="D46" s="361"/>
      <c r="E46" s="23">
        <v>839</v>
      </c>
      <c r="F46" s="32">
        <v>26</v>
      </c>
      <c r="G46" s="33">
        <v>865</v>
      </c>
      <c r="H46" s="12"/>
    </row>
    <row r="47" spans="2:10" ht="8.25" customHeight="1" x14ac:dyDescent="0.2">
      <c r="B47" s="11"/>
      <c r="C47" s="11"/>
      <c r="D47" s="11"/>
      <c r="E47" s="11"/>
      <c r="F47" s="11"/>
      <c r="G47" s="12"/>
      <c r="H47" s="12"/>
    </row>
    <row r="48" spans="2:10" x14ac:dyDescent="0.2">
      <c r="B48" s="11"/>
      <c r="C48" s="11"/>
      <c r="D48" s="11"/>
      <c r="E48" s="321"/>
      <c r="F48" s="321"/>
      <c r="G48" s="322"/>
      <c r="H48" s="12"/>
    </row>
    <row r="49" spans="2:9" x14ac:dyDescent="0.2">
      <c r="B49" s="343" t="s">
        <v>54</v>
      </c>
      <c r="C49" s="343"/>
      <c r="D49" s="343"/>
      <c r="E49" s="343"/>
      <c r="F49" s="343"/>
      <c r="G49" s="343"/>
      <c r="H49" s="12"/>
    </row>
    <row r="50" spans="2:9" x14ac:dyDescent="0.2">
      <c r="B50" s="14"/>
      <c r="C50" s="6"/>
      <c r="D50" s="6"/>
      <c r="E50" s="4"/>
      <c r="G50" s="12"/>
    </row>
    <row r="51" spans="2:9" x14ac:dyDescent="0.2">
      <c r="B51" s="189" t="s">
        <v>45</v>
      </c>
      <c r="C51" s="189" t="s">
        <v>46</v>
      </c>
      <c r="D51" s="376" t="s">
        <v>73</v>
      </c>
      <c r="E51" s="377"/>
      <c r="F51" s="376" t="s">
        <v>34</v>
      </c>
      <c r="G51" s="377"/>
    </row>
    <row r="52" spans="2:9" x14ac:dyDescent="0.2">
      <c r="B52" s="133">
        <v>32</v>
      </c>
      <c r="C52" s="133">
        <v>2</v>
      </c>
      <c r="D52" s="378">
        <v>0</v>
      </c>
      <c r="E52" s="379"/>
      <c r="F52" s="380">
        <f>SUM(B52:E52)</f>
        <v>34</v>
      </c>
      <c r="G52" s="381"/>
    </row>
    <row r="55" spans="2:9" x14ac:dyDescent="0.2">
      <c r="B55" s="343" t="s">
        <v>231</v>
      </c>
      <c r="C55" s="343"/>
      <c r="D55" s="343"/>
      <c r="E55" s="343"/>
      <c r="F55" s="343"/>
      <c r="G55" s="343"/>
      <c r="H55" s="343"/>
      <c r="I55" s="343"/>
    </row>
    <row r="56" spans="2:9" x14ac:dyDescent="0.2">
      <c r="B56" s="7"/>
      <c r="C56" s="12"/>
      <c r="D56" s="12"/>
      <c r="E56" s="6"/>
      <c r="F56" s="4"/>
      <c r="G56" s="4"/>
    </row>
    <row r="57" spans="2:9" x14ac:dyDescent="0.2">
      <c r="D57" s="284"/>
      <c r="E57" s="366" t="s">
        <v>232</v>
      </c>
      <c r="F57" s="366"/>
      <c r="G57" s="366"/>
      <c r="H57" s="366"/>
      <c r="I57" s="366"/>
    </row>
    <row r="58" spans="2:9" ht="15" x14ac:dyDescent="0.2">
      <c r="C58" s="11"/>
      <c r="D58" s="167"/>
      <c r="E58" s="286" t="s">
        <v>47</v>
      </c>
      <c r="F58" s="286" t="s">
        <v>48</v>
      </c>
      <c r="G58" s="287" t="s">
        <v>49</v>
      </c>
      <c r="H58" s="287" t="s">
        <v>51</v>
      </c>
      <c r="I58" s="288" t="s">
        <v>34</v>
      </c>
    </row>
    <row r="59" spans="2:9" x14ac:dyDescent="0.2">
      <c r="B59" s="367" t="s">
        <v>233</v>
      </c>
      <c r="C59" s="368" t="s">
        <v>222</v>
      </c>
      <c r="D59" s="368"/>
      <c r="E59" s="294">
        <v>711</v>
      </c>
      <c r="F59" s="292">
        <v>653</v>
      </c>
      <c r="G59" s="294">
        <v>642</v>
      </c>
      <c r="H59" s="294">
        <v>769</v>
      </c>
      <c r="I59" s="295">
        <v>2775</v>
      </c>
    </row>
    <row r="60" spans="2:9" x14ac:dyDescent="0.2">
      <c r="B60" s="367"/>
      <c r="C60" s="368" t="s">
        <v>223</v>
      </c>
      <c r="D60" s="368"/>
      <c r="E60" s="294">
        <v>0</v>
      </c>
      <c r="F60" s="292">
        <v>0</v>
      </c>
      <c r="G60" s="294">
        <v>0</v>
      </c>
      <c r="H60" s="294">
        <v>1</v>
      </c>
      <c r="I60" s="295">
        <v>1</v>
      </c>
    </row>
    <row r="61" spans="2:9" x14ac:dyDescent="0.2">
      <c r="B61" s="367"/>
      <c r="C61" s="368" t="s">
        <v>224</v>
      </c>
      <c r="D61" s="368"/>
      <c r="E61" s="294">
        <v>0</v>
      </c>
      <c r="F61" s="292">
        <v>0</v>
      </c>
      <c r="G61" s="292">
        <v>0</v>
      </c>
      <c r="H61" s="292">
        <v>0</v>
      </c>
      <c r="I61" s="295">
        <v>0</v>
      </c>
    </row>
    <row r="62" spans="2:9" x14ac:dyDescent="0.2">
      <c r="B62" s="367"/>
      <c r="C62" s="368" t="s">
        <v>225</v>
      </c>
      <c r="D62" s="368"/>
      <c r="E62" s="294">
        <v>2</v>
      </c>
      <c r="F62" s="292">
        <v>5</v>
      </c>
      <c r="G62" s="292">
        <v>1</v>
      </c>
      <c r="H62" s="292">
        <v>2</v>
      </c>
      <c r="I62" s="295">
        <v>10</v>
      </c>
    </row>
    <row r="63" spans="2:9" x14ac:dyDescent="0.2">
      <c r="B63" s="367"/>
      <c r="C63" s="368" t="s">
        <v>226</v>
      </c>
      <c r="D63" s="368"/>
      <c r="E63" s="294">
        <v>3</v>
      </c>
      <c r="F63" s="292">
        <v>1</v>
      </c>
      <c r="G63" s="292">
        <v>2</v>
      </c>
      <c r="H63" s="292">
        <v>0</v>
      </c>
      <c r="I63" s="295">
        <v>6</v>
      </c>
    </row>
    <row r="64" spans="2:9" x14ac:dyDescent="0.2">
      <c r="B64" s="367"/>
      <c r="C64" s="368" t="s">
        <v>227</v>
      </c>
      <c r="D64" s="368"/>
      <c r="E64" s="294">
        <v>22</v>
      </c>
      <c r="F64" s="292">
        <v>18</v>
      </c>
      <c r="G64" s="292">
        <v>19</v>
      </c>
      <c r="H64" s="296">
        <v>36</v>
      </c>
      <c r="I64" s="295">
        <v>95</v>
      </c>
    </row>
    <row r="65" spans="2:9" x14ac:dyDescent="0.2">
      <c r="B65" s="367"/>
      <c r="C65" s="369" t="s">
        <v>228</v>
      </c>
      <c r="D65" s="369"/>
      <c r="E65" s="297">
        <v>738</v>
      </c>
      <c r="F65" s="298">
        <v>677</v>
      </c>
      <c r="G65" s="298">
        <v>664</v>
      </c>
      <c r="H65" s="299">
        <v>808</v>
      </c>
      <c r="I65" s="295">
        <v>2887</v>
      </c>
    </row>
    <row r="66" spans="2:9" x14ac:dyDescent="0.2">
      <c r="B66" s="367"/>
      <c r="C66" s="369" t="s">
        <v>229</v>
      </c>
      <c r="D66" s="369"/>
      <c r="E66" s="297">
        <v>326</v>
      </c>
      <c r="F66" s="298">
        <v>331</v>
      </c>
      <c r="G66" s="298">
        <v>333</v>
      </c>
      <c r="H66" s="298">
        <v>336</v>
      </c>
      <c r="I66" s="295">
        <v>1326</v>
      </c>
    </row>
    <row r="67" spans="2:9" x14ac:dyDescent="0.2">
      <c r="B67" s="285"/>
      <c r="C67" s="291"/>
      <c r="D67" s="291"/>
      <c r="E67" s="135"/>
      <c r="F67" s="45"/>
      <c r="G67" s="45"/>
      <c r="H67" s="45"/>
    </row>
    <row r="68" spans="2:9" ht="27" customHeight="1" x14ac:dyDescent="0.2">
      <c r="B68" s="365" t="s">
        <v>230</v>
      </c>
      <c r="C68" s="365"/>
      <c r="D68" s="365"/>
      <c r="E68" s="365"/>
      <c r="F68" s="365"/>
      <c r="G68" s="365"/>
      <c r="H68" s="365"/>
      <c r="I68" s="365"/>
    </row>
  </sheetData>
  <customSheetViews>
    <customSheetView guid="{4BF6A69F-C29D-460A-9E84-5045F8F80EEB}" showGridLines="0">
      <selection activeCell="J40" sqref="J40"/>
      <pageMargins left="0.19685039370078741" right="0.15748031496062992" top="0.19685039370078741" bottom="0.19685039370078741" header="0.31496062992125984" footer="0.31496062992125984"/>
      <pageSetup paperSize="9" orientation="portrait"/>
    </customSheetView>
  </customSheetViews>
  <mergeCells count="37">
    <mergeCell ref="B68:I68"/>
    <mergeCell ref="B55:I55"/>
    <mergeCell ref="E57:I57"/>
    <mergeCell ref="B59:B66"/>
    <mergeCell ref="C59:D59"/>
    <mergeCell ref="C60:D60"/>
    <mergeCell ref="C61:D61"/>
    <mergeCell ref="C62:D62"/>
    <mergeCell ref="C63:D63"/>
    <mergeCell ref="C64:D64"/>
    <mergeCell ref="C65:D65"/>
    <mergeCell ref="C66:D66"/>
    <mergeCell ref="B38:C40"/>
    <mergeCell ref="D52:E52"/>
    <mergeCell ref="F52:G52"/>
    <mergeCell ref="B42:G42"/>
    <mergeCell ref="B45:D45"/>
    <mergeCell ref="B46:D46"/>
    <mergeCell ref="B49:G49"/>
    <mergeCell ref="D51:E51"/>
    <mergeCell ref="F51:G51"/>
    <mergeCell ref="B35:C37"/>
    <mergeCell ref="B26:G26"/>
    <mergeCell ref="C19:D19"/>
    <mergeCell ref="B29:C31"/>
    <mergeCell ref="B32:C34"/>
    <mergeCell ref="B23:B24"/>
    <mergeCell ref="A1:I1"/>
    <mergeCell ref="B3:G3"/>
    <mergeCell ref="B5:B19"/>
    <mergeCell ref="C5:C6"/>
    <mergeCell ref="D5:D6"/>
    <mergeCell ref="E5:H5"/>
    <mergeCell ref="C7:C9"/>
    <mergeCell ref="C10:C12"/>
    <mergeCell ref="C13:C15"/>
    <mergeCell ref="C16:C18"/>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5">
    <tabColor rgb="FF009CC1"/>
  </sheetPr>
  <dimension ref="A1:J63"/>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6.4257812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87</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177</v>
      </c>
      <c r="F7" s="19">
        <v>25</v>
      </c>
      <c r="G7" s="2">
        <v>202</v>
      </c>
      <c r="H7" s="20">
        <v>0</v>
      </c>
    </row>
    <row r="8" spans="1:9" ht="15" x14ac:dyDescent="0.2">
      <c r="B8" s="364"/>
      <c r="C8" s="350"/>
      <c r="D8" s="132" t="s">
        <v>48</v>
      </c>
      <c r="E8" s="18">
        <v>3053</v>
      </c>
      <c r="F8" s="19">
        <v>575</v>
      </c>
      <c r="G8" s="2">
        <v>3628</v>
      </c>
      <c r="H8" s="20">
        <v>2</v>
      </c>
    </row>
    <row r="9" spans="1:9" x14ac:dyDescent="0.2">
      <c r="B9" s="364"/>
      <c r="C9" s="351"/>
      <c r="D9" s="15" t="s">
        <v>34</v>
      </c>
      <c r="E9" s="21">
        <v>3230</v>
      </c>
      <c r="F9" s="21">
        <v>600</v>
      </c>
      <c r="G9" s="21">
        <v>3830</v>
      </c>
      <c r="H9" s="21">
        <v>2</v>
      </c>
    </row>
    <row r="10" spans="1:9" ht="15" customHeight="1" x14ac:dyDescent="0.2">
      <c r="B10" s="364"/>
      <c r="C10" s="349" t="s">
        <v>48</v>
      </c>
      <c r="D10" s="131" t="s">
        <v>47</v>
      </c>
      <c r="E10" s="18">
        <v>158</v>
      </c>
      <c r="F10" s="19">
        <v>22</v>
      </c>
      <c r="G10" s="2">
        <v>180</v>
      </c>
      <c r="H10" s="20">
        <v>0</v>
      </c>
    </row>
    <row r="11" spans="1:9" ht="15" x14ac:dyDescent="0.2">
      <c r="B11" s="364"/>
      <c r="C11" s="350"/>
      <c r="D11" s="132" t="s">
        <v>48</v>
      </c>
      <c r="E11" s="18">
        <v>774</v>
      </c>
      <c r="F11" s="19">
        <v>277</v>
      </c>
      <c r="G11" s="2">
        <v>1051</v>
      </c>
      <c r="H11" s="20">
        <v>1</v>
      </c>
    </row>
    <row r="12" spans="1:9" ht="15" customHeight="1" x14ac:dyDescent="0.2">
      <c r="B12" s="364"/>
      <c r="C12" s="350"/>
      <c r="D12" s="15" t="s">
        <v>34</v>
      </c>
      <c r="E12" s="21">
        <v>932</v>
      </c>
      <c r="F12" s="21">
        <v>299</v>
      </c>
      <c r="G12" s="21">
        <v>1231</v>
      </c>
      <c r="H12" s="21">
        <v>1</v>
      </c>
    </row>
    <row r="13" spans="1:9" x14ac:dyDescent="0.2">
      <c r="B13" s="355"/>
      <c r="C13" s="362" t="s">
        <v>34</v>
      </c>
      <c r="D13" s="363"/>
      <c r="E13" s="21">
        <f>E9+E12</f>
        <v>4162</v>
      </c>
      <c r="F13" s="21">
        <f t="shared" ref="F13:H13" si="0">F9+F12</f>
        <v>899</v>
      </c>
      <c r="G13" s="21">
        <f t="shared" si="0"/>
        <v>5061</v>
      </c>
      <c r="H13" s="21">
        <f t="shared" si="0"/>
        <v>3</v>
      </c>
    </row>
    <row r="14" spans="1:9" x14ac:dyDescent="0.2">
      <c r="B14" s="145"/>
      <c r="C14" s="135"/>
      <c r="D14" s="135"/>
      <c r="E14" s="45"/>
      <c r="F14" s="45"/>
      <c r="G14" s="45"/>
      <c r="H14" s="45"/>
    </row>
    <row r="15" spans="1:9" x14ac:dyDescent="0.2">
      <c r="B15" s="8"/>
      <c r="C15" s="8"/>
      <c r="D15" s="8"/>
      <c r="E15" s="184" t="s">
        <v>37</v>
      </c>
      <c r="F15" s="184" t="s">
        <v>38</v>
      </c>
      <c r="G15" s="184" t="s">
        <v>34</v>
      </c>
    </row>
    <row r="16" spans="1:9" x14ac:dyDescent="0.2">
      <c r="B16" s="354" t="s">
        <v>28</v>
      </c>
      <c r="C16" s="49" t="s">
        <v>29</v>
      </c>
      <c r="D16" s="166"/>
      <c r="E16" s="22">
        <v>40</v>
      </c>
      <c r="F16" s="22">
        <v>4</v>
      </c>
      <c r="G16" s="205">
        <v>44</v>
      </c>
    </row>
    <row r="17" spans="2:10" x14ac:dyDescent="0.2">
      <c r="B17" s="355"/>
      <c r="C17" s="50" t="s">
        <v>30</v>
      </c>
      <c r="D17" s="167"/>
      <c r="E17" s="23">
        <v>0</v>
      </c>
      <c r="F17" s="23">
        <v>0</v>
      </c>
      <c r="G17" s="204">
        <v>0</v>
      </c>
    </row>
    <row r="18" spans="2:10" ht="17.25" customHeight="1" x14ac:dyDescent="0.2">
      <c r="B18" s="11"/>
    </row>
    <row r="19" spans="2:10" x14ac:dyDescent="0.2">
      <c r="B19" s="343" t="s">
        <v>52</v>
      </c>
      <c r="C19" s="343"/>
      <c r="D19" s="343"/>
      <c r="E19" s="343"/>
      <c r="F19" s="343"/>
      <c r="G19" s="343"/>
      <c r="H19" s="16"/>
    </row>
    <row r="20" spans="2:10" ht="8.25" customHeight="1" x14ac:dyDescent="0.2">
      <c r="B20" s="141"/>
      <c r="C20" s="12"/>
      <c r="D20" s="12"/>
      <c r="E20" s="6"/>
      <c r="F20" s="4"/>
      <c r="G20" s="4"/>
      <c r="H20" s="11"/>
    </row>
    <row r="21" spans="2:10" x14ac:dyDescent="0.2">
      <c r="B21" s="12"/>
      <c r="C21" s="12"/>
      <c r="D21" s="187" t="s">
        <v>50</v>
      </c>
      <c r="E21" s="187" t="s">
        <v>37</v>
      </c>
      <c r="F21" s="188" t="s">
        <v>38</v>
      </c>
      <c r="G21" s="187" t="s">
        <v>34</v>
      </c>
      <c r="H21" s="11"/>
    </row>
    <row r="22" spans="2:10" ht="15" x14ac:dyDescent="0.2">
      <c r="B22" s="352" t="s">
        <v>40</v>
      </c>
      <c r="C22" s="372"/>
      <c r="D22" s="131" t="s">
        <v>47</v>
      </c>
      <c r="E22" s="24">
        <v>1750</v>
      </c>
      <c r="F22" s="25">
        <v>296</v>
      </c>
      <c r="G22" s="26">
        <v>2046</v>
      </c>
      <c r="H22" s="11"/>
    </row>
    <row r="23" spans="2:10" ht="15" x14ac:dyDescent="0.2">
      <c r="B23" s="353"/>
      <c r="C23" s="373"/>
      <c r="D23" s="132" t="s">
        <v>48</v>
      </c>
      <c r="E23" s="19">
        <v>1372</v>
      </c>
      <c r="F23" s="18">
        <v>240</v>
      </c>
      <c r="G23" s="2">
        <v>1612</v>
      </c>
      <c r="H23" s="11"/>
    </row>
    <row r="24" spans="2:10" x14ac:dyDescent="0.2">
      <c r="B24" s="374"/>
      <c r="C24" s="375"/>
      <c r="D24" s="15" t="s">
        <v>34</v>
      </c>
      <c r="E24" s="26">
        <v>3122</v>
      </c>
      <c r="F24" s="35">
        <v>536</v>
      </c>
      <c r="G24" s="26">
        <v>3658</v>
      </c>
      <c r="H24" s="11"/>
    </row>
    <row r="25" spans="2:10" ht="15" x14ac:dyDescent="0.2">
      <c r="B25" s="352" t="s">
        <v>41</v>
      </c>
      <c r="C25" s="372"/>
      <c r="D25" s="131" t="s">
        <v>47</v>
      </c>
      <c r="E25" s="36">
        <v>1725</v>
      </c>
      <c r="F25" s="24">
        <v>288</v>
      </c>
      <c r="G25" s="37">
        <v>2013</v>
      </c>
      <c r="H25" s="12"/>
    </row>
    <row r="26" spans="2:10" ht="15" x14ac:dyDescent="0.2">
      <c r="B26" s="353"/>
      <c r="C26" s="373"/>
      <c r="D26" s="132" t="s">
        <v>48</v>
      </c>
      <c r="E26" s="38">
        <v>1298</v>
      </c>
      <c r="F26" s="27">
        <v>232</v>
      </c>
      <c r="G26" s="39">
        <v>1530</v>
      </c>
      <c r="H26" s="12"/>
    </row>
    <row r="27" spans="2:10" x14ac:dyDescent="0.2">
      <c r="B27" s="374"/>
      <c r="C27" s="375"/>
      <c r="D27" s="15" t="s">
        <v>34</v>
      </c>
      <c r="E27" s="21">
        <v>3023</v>
      </c>
      <c r="F27" s="40">
        <v>520</v>
      </c>
      <c r="G27" s="21">
        <v>3543</v>
      </c>
      <c r="H27" s="12"/>
      <c r="J27" s="201"/>
    </row>
    <row r="28" spans="2:10" ht="12.75" customHeight="1" x14ac:dyDescent="0.2">
      <c r="B28" s="356" t="s">
        <v>42</v>
      </c>
      <c r="C28" s="357"/>
      <c r="D28" s="131" t="s">
        <v>47</v>
      </c>
      <c r="E28" s="24">
        <v>6</v>
      </c>
      <c r="F28" s="25">
        <v>7</v>
      </c>
      <c r="G28" s="122">
        <v>13</v>
      </c>
      <c r="H28" s="119"/>
    </row>
    <row r="29" spans="2:10" ht="12.75" customHeight="1" x14ac:dyDescent="0.2">
      <c r="B29" s="358"/>
      <c r="C29" s="359"/>
      <c r="D29" s="132" t="s">
        <v>48</v>
      </c>
      <c r="E29" s="19">
        <v>10</v>
      </c>
      <c r="F29" s="18">
        <v>2</v>
      </c>
      <c r="G29" s="129">
        <v>12</v>
      </c>
      <c r="H29" s="120"/>
    </row>
    <row r="30" spans="2:10" ht="12.75" customHeight="1" x14ac:dyDescent="0.2">
      <c r="B30" s="360"/>
      <c r="C30" s="361"/>
      <c r="D30" s="15" t="s">
        <v>34</v>
      </c>
      <c r="E30" s="26">
        <v>16</v>
      </c>
      <c r="F30" s="35">
        <v>9</v>
      </c>
      <c r="G30" s="122">
        <v>25</v>
      </c>
      <c r="H30" s="119"/>
    </row>
    <row r="31" spans="2:10" ht="12.75" customHeight="1" x14ac:dyDescent="0.2">
      <c r="B31" s="356" t="s">
        <v>43</v>
      </c>
      <c r="C31" s="357"/>
      <c r="D31" s="131" t="s">
        <v>47</v>
      </c>
      <c r="E31" s="24">
        <v>6</v>
      </c>
      <c r="F31" s="25">
        <v>7</v>
      </c>
      <c r="G31" s="122">
        <v>13</v>
      </c>
      <c r="H31" s="125"/>
    </row>
    <row r="32" spans="2:10" ht="12.75" customHeight="1" x14ac:dyDescent="0.2">
      <c r="B32" s="358"/>
      <c r="C32" s="359"/>
      <c r="D32" s="132" t="s">
        <v>48</v>
      </c>
      <c r="E32" s="19">
        <v>10</v>
      </c>
      <c r="F32" s="18">
        <v>2</v>
      </c>
      <c r="G32" s="129">
        <v>12</v>
      </c>
      <c r="H32" s="125"/>
    </row>
    <row r="33" spans="2:9" ht="12.75" customHeight="1" x14ac:dyDescent="0.2">
      <c r="B33" s="360"/>
      <c r="C33" s="361"/>
      <c r="D33" s="15" t="s">
        <v>34</v>
      </c>
      <c r="E33" s="21">
        <v>16</v>
      </c>
      <c r="F33" s="40">
        <v>9</v>
      </c>
      <c r="G33" s="124">
        <v>25</v>
      </c>
      <c r="H33" s="125"/>
    </row>
    <row r="34" spans="2:9" ht="17.25" customHeight="1" x14ac:dyDescent="0.2">
      <c r="B34" s="11"/>
      <c r="C34" s="11"/>
      <c r="D34" s="11"/>
      <c r="E34" s="13"/>
      <c r="F34" s="13"/>
      <c r="G34" s="13"/>
      <c r="H34" s="12"/>
    </row>
    <row r="35" spans="2:9" x14ac:dyDescent="0.2">
      <c r="B35" s="343" t="s">
        <v>53</v>
      </c>
      <c r="C35" s="343"/>
      <c r="D35" s="343"/>
      <c r="E35" s="343"/>
      <c r="F35" s="343"/>
      <c r="G35" s="343"/>
      <c r="H35" s="16"/>
    </row>
    <row r="36" spans="2:9" ht="8.25" customHeight="1" x14ac:dyDescent="0.2">
      <c r="B36" s="7"/>
      <c r="C36" s="12"/>
      <c r="D36" s="12"/>
      <c r="E36" s="12"/>
      <c r="F36" s="12"/>
      <c r="G36" s="12"/>
      <c r="H36" s="12"/>
    </row>
    <row r="37" spans="2:9" x14ac:dyDescent="0.2">
      <c r="B37" s="8"/>
      <c r="C37" s="8"/>
      <c r="D37" s="8"/>
      <c r="E37" s="187" t="s">
        <v>37</v>
      </c>
      <c r="F37" s="188" t="s">
        <v>38</v>
      </c>
      <c r="G37" s="187" t="s">
        <v>34</v>
      </c>
      <c r="H37" s="12"/>
    </row>
    <row r="38" spans="2:9" ht="27" customHeight="1" x14ac:dyDescent="0.2">
      <c r="B38" s="356" t="s">
        <v>67</v>
      </c>
      <c r="C38" s="383"/>
      <c r="D38" s="357"/>
      <c r="E38" s="22">
        <v>9512</v>
      </c>
      <c r="F38" s="30">
        <v>1824</v>
      </c>
      <c r="G38" s="31">
        <v>11336</v>
      </c>
      <c r="H38" s="12"/>
    </row>
    <row r="39" spans="2:9" ht="12.75" customHeight="1" x14ac:dyDescent="0.2">
      <c r="B39" s="360" t="s">
        <v>44</v>
      </c>
      <c r="C39" s="371"/>
      <c r="D39" s="361"/>
      <c r="E39" s="23">
        <v>4719</v>
      </c>
      <c r="F39" s="32">
        <v>912</v>
      </c>
      <c r="G39" s="33">
        <v>5631</v>
      </c>
      <c r="H39" s="12"/>
    </row>
    <row r="40" spans="2:9" ht="8.25" customHeight="1" x14ac:dyDescent="0.2">
      <c r="B40" s="11"/>
      <c r="C40" s="11"/>
      <c r="D40" s="11"/>
      <c r="E40" s="11"/>
      <c r="F40" s="11"/>
      <c r="G40" s="12"/>
      <c r="H40" s="12"/>
    </row>
    <row r="41" spans="2:9" x14ac:dyDescent="0.2">
      <c r="B41" s="11"/>
      <c r="C41" s="11"/>
      <c r="D41" s="11"/>
      <c r="E41" s="11"/>
      <c r="F41" s="11"/>
      <c r="G41" s="12"/>
      <c r="H41" s="12"/>
    </row>
    <row r="42" spans="2:9" x14ac:dyDescent="0.2">
      <c r="B42" s="343" t="s">
        <v>54</v>
      </c>
      <c r="C42" s="343"/>
      <c r="D42" s="343"/>
      <c r="E42" s="343"/>
      <c r="F42" s="343"/>
      <c r="G42" s="343"/>
      <c r="H42" s="12"/>
    </row>
    <row r="43" spans="2:9" x14ac:dyDescent="0.2">
      <c r="B43" s="14"/>
      <c r="C43" s="6"/>
      <c r="D43" s="6"/>
      <c r="E43" s="4"/>
      <c r="G43" s="12"/>
    </row>
    <row r="44" spans="2:9" ht="12.75" customHeight="1" x14ac:dyDescent="0.2">
      <c r="B44" s="189" t="s">
        <v>45</v>
      </c>
      <c r="C44" s="189" t="s">
        <v>46</v>
      </c>
      <c r="D44" s="376" t="s">
        <v>73</v>
      </c>
      <c r="E44" s="377"/>
      <c r="F44" s="376" t="s">
        <v>34</v>
      </c>
      <c r="G44" s="377"/>
      <c r="H44" s="215"/>
    </row>
    <row r="45" spans="2:9" x14ac:dyDescent="0.2">
      <c r="B45" s="133">
        <v>109</v>
      </c>
      <c r="C45" s="133">
        <v>14</v>
      </c>
      <c r="D45" s="378">
        <v>2</v>
      </c>
      <c r="E45" s="379"/>
      <c r="F45" s="380">
        <f>SUM(B45:E45)</f>
        <v>125</v>
      </c>
      <c r="G45" s="381"/>
      <c r="H45" s="215"/>
    </row>
    <row r="47" spans="2:9" x14ac:dyDescent="0.2">
      <c r="E47" s="147"/>
      <c r="F47" s="147"/>
      <c r="G47" s="147"/>
    </row>
    <row r="48" spans="2:9" x14ac:dyDescent="0.2">
      <c r="B48" s="343" t="s">
        <v>231</v>
      </c>
      <c r="C48" s="343"/>
      <c r="D48" s="343"/>
      <c r="E48" s="343"/>
      <c r="F48" s="343"/>
      <c r="G48" s="343"/>
      <c r="H48" s="343"/>
      <c r="I48" s="343"/>
    </row>
    <row r="49" spans="2:8" x14ac:dyDescent="0.2">
      <c r="B49" s="7"/>
      <c r="C49" s="12"/>
      <c r="D49" s="12"/>
      <c r="E49" s="6"/>
      <c r="F49" s="4"/>
      <c r="G49" s="4"/>
    </row>
    <row r="50" spans="2:8" x14ac:dyDescent="0.2">
      <c r="D50" s="284"/>
      <c r="E50" s="344" t="s">
        <v>232</v>
      </c>
      <c r="F50" s="345"/>
      <c r="G50" s="345"/>
    </row>
    <row r="51" spans="2:8" ht="15" x14ac:dyDescent="0.2">
      <c r="C51" s="11"/>
      <c r="D51" s="167"/>
      <c r="E51" s="286" t="s">
        <v>47</v>
      </c>
      <c r="F51" s="286" t="s">
        <v>48</v>
      </c>
      <c r="G51" s="288" t="s">
        <v>34</v>
      </c>
    </row>
    <row r="52" spans="2:8" x14ac:dyDescent="0.2">
      <c r="B52" s="367" t="s">
        <v>252</v>
      </c>
      <c r="C52" s="368" t="s">
        <v>222</v>
      </c>
      <c r="D52" s="368"/>
      <c r="E52" s="294">
        <v>484</v>
      </c>
      <c r="F52" s="292">
        <v>39</v>
      </c>
      <c r="G52" s="295">
        <v>523</v>
      </c>
    </row>
    <row r="53" spans="2:8" x14ac:dyDescent="0.2">
      <c r="B53" s="367"/>
      <c r="C53" s="368" t="s">
        <v>223</v>
      </c>
      <c r="D53" s="368"/>
      <c r="E53" s="294">
        <v>3</v>
      </c>
      <c r="F53" s="292">
        <v>0</v>
      </c>
      <c r="G53" s="295">
        <v>3</v>
      </c>
    </row>
    <row r="54" spans="2:8" x14ac:dyDescent="0.2">
      <c r="B54" s="367"/>
      <c r="C54" s="368" t="s">
        <v>224</v>
      </c>
      <c r="D54" s="368"/>
      <c r="E54" s="294">
        <v>92</v>
      </c>
      <c r="F54" s="292">
        <v>18</v>
      </c>
      <c r="G54" s="295">
        <v>110</v>
      </c>
    </row>
    <row r="55" spans="2:8" x14ac:dyDescent="0.2">
      <c r="B55" s="367"/>
      <c r="C55" s="368" t="s">
        <v>225</v>
      </c>
      <c r="D55" s="368"/>
      <c r="E55" s="294">
        <v>142</v>
      </c>
      <c r="F55" s="292">
        <v>50</v>
      </c>
      <c r="G55" s="295">
        <v>192</v>
      </c>
    </row>
    <row r="56" spans="2:8" x14ac:dyDescent="0.2">
      <c r="B56" s="367"/>
      <c r="C56" s="368" t="s">
        <v>226</v>
      </c>
      <c r="D56" s="368"/>
      <c r="E56" s="294">
        <v>2292</v>
      </c>
      <c r="F56" s="292">
        <v>1023</v>
      </c>
      <c r="G56" s="295">
        <v>3315</v>
      </c>
    </row>
    <row r="57" spans="2:8" x14ac:dyDescent="0.2">
      <c r="B57" s="367"/>
      <c r="C57" s="368" t="s">
        <v>227</v>
      </c>
      <c r="D57" s="368"/>
      <c r="E57" s="294">
        <v>55</v>
      </c>
      <c r="F57" s="292">
        <v>22</v>
      </c>
      <c r="G57" s="295">
        <v>77</v>
      </c>
    </row>
    <row r="58" spans="2:8" x14ac:dyDescent="0.2">
      <c r="B58" s="367"/>
      <c r="C58" s="369" t="s">
        <v>228</v>
      </c>
      <c r="D58" s="369"/>
      <c r="E58" s="297">
        <v>3068</v>
      </c>
      <c r="F58" s="298">
        <v>1152</v>
      </c>
      <c r="G58" s="295">
        <v>4220</v>
      </c>
    </row>
    <row r="59" spans="2:8" x14ac:dyDescent="0.2">
      <c r="B59" s="367"/>
      <c r="C59" s="369" t="s">
        <v>229</v>
      </c>
      <c r="D59" s="369"/>
      <c r="E59" s="297">
        <v>784</v>
      </c>
      <c r="F59" s="298">
        <v>85</v>
      </c>
      <c r="G59" s="295">
        <v>869</v>
      </c>
    </row>
    <row r="60" spans="2:8" ht="14.25" customHeight="1" x14ac:dyDescent="0.2">
      <c r="B60" s="285"/>
      <c r="C60" s="291"/>
      <c r="D60" s="291"/>
      <c r="E60" s="135"/>
      <c r="F60" s="45"/>
      <c r="G60" s="45"/>
      <c r="H60" s="45"/>
    </row>
    <row r="61" spans="2:8" ht="16.5" customHeight="1" x14ac:dyDescent="0.2">
      <c r="B61" s="370" t="s">
        <v>33</v>
      </c>
      <c r="C61" s="370"/>
      <c r="D61" s="370"/>
      <c r="E61" s="370"/>
      <c r="F61" s="370"/>
      <c r="G61" s="370"/>
      <c r="H61" s="370"/>
    </row>
    <row r="62" spans="2:8" x14ac:dyDescent="0.2">
      <c r="B62" s="370"/>
      <c r="C62" s="370"/>
      <c r="D62" s="370"/>
      <c r="E62" s="370"/>
      <c r="F62" s="370"/>
      <c r="G62" s="370"/>
      <c r="H62" s="370"/>
    </row>
    <row r="63" spans="2:8" x14ac:dyDescent="0.2">
      <c r="B63" s="365" t="s">
        <v>253</v>
      </c>
      <c r="C63" s="365"/>
      <c r="D63" s="365"/>
      <c r="E63" s="365"/>
      <c r="F63" s="365"/>
      <c r="G63" s="365"/>
      <c r="H63" s="301"/>
    </row>
  </sheetData>
  <customSheetViews>
    <customSheetView guid="{4BF6A69F-C29D-460A-9E84-5045F8F80EEB}" showGridLines="0">
      <selection sqref="A1:I55"/>
      <pageMargins left="0.19685039370078741" right="0.15748031496062992" top="0.19685039370078741" bottom="0.19685039370078741" header="0.31496062992125984" footer="0.31496062992125984"/>
      <pageSetup paperSize="9" orientation="portrait"/>
    </customSheetView>
  </customSheetViews>
  <mergeCells count="36">
    <mergeCell ref="B63:G63"/>
    <mergeCell ref="B52:B59"/>
    <mergeCell ref="C52:D52"/>
    <mergeCell ref="C53:D53"/>
    <mergeCell ref="C54:D54"/>
    <mergeCell ref="C55:D55"/>
    <mergeCell ref="C56:D56"/>
    <mergeCell ref="C57:D57"/>
    <mergeCell ref="C58:D58"/>
    <mergeCell ref="C59:D59"/>
    <mergeCell ref="B48:I48"/>
    <mergeCell ref="B61:H62"/>
    <mergeCell ref="D45:E45"/>
    <mergeCell ref="F45:G45"/>
    <mergeCell ref="B35:G35"/>
    <mergeCell ref="B42:G42"/>
    <mergeCell ref="D44:E44"/>
    <mergeCell ref="F44:G44"/>
    <mergeCell ref="E50:G50"/>
    <mergeCell ref="A1:I1"/>
    <mergeCell ref="B3:G3"/>
    <mergeCell ref="B5:B13"/>
    <mergeCell ref="C5:C6"/>
    <mergeCell ref="D5:D6"/>
    <mergeCell ref="E5:H5"/>
    <mergeCell ref="C7:C9"/>
    <mergeCell ref="C10:C12"/>
    <mergeCell ref="C13:D13"/>
    <mergeCell ref="B16:B17"/>
    <mergeCell ref="B31:C33"/>
    <mergeCell ref="B19:G19"/>
    <mergeCell ref="B38:D38"/>
    <mergeCell ref="B39:D39"/>
    <mergeCell ref="B22:C24"/>
    <mergeCell ref="B25:C27"/>
    <mergeCell ref="B28:C30"/>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56">
    <tabColor rgb="FF009CC1"/>
  </sheetPr>
  <dimension ref="A1:J58"/>
  <sheetViews>
    <sheetView showGridLines="0" workbookViewId="0">
      <pane ySplit="1" topLeftCell="A5"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4.8554687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10" x14ac:dyDescent="0.2">
      <c r="A1" s="342" t="s">
        <v>88</v>
      </c>
      <c r="B1" s="342"/>
      <c r="C1" s="342"/>
      <c r="D1" s="342"/>
      <c r="E1" s="342"/>
      <c r="F1" s="342"/>
      <c r="G1" s="342"/>
      <c r="H1" s="342"/>
      <c r="I1" s="342"/>
    </row>
    <row r="2" spans="1:10" x14ac:dyDescent="0.2">
      <c r="A2" s="152"/>
      <c r="B2" s="152"/>
      <c r="C2" s="152"/>
      <c r="D2" s="152"/>
      <c r="E2" s="152"/>
      <c r="F2" s="152"/>
      <c r="G2" s="152"/>
      <c r="H2" s="152"/>
      <c r="I2" s="152"/>
    </row>
    <row r="3" spans="1:10" x14ac:dyDescent="0.2">
      <c r="A3" s="152"/>
      <c r="B3" s="343" t="s">
        <v>55</v>
      </c>
      <c r="C3" s="343"/>
      <c r="D3" s="343"/>
      <c r="E3" s="343"/>
      <c r="F3" s="343"/>
      <c r="G3" s="343"/>
      <c r="H3" s="130"/>
      <c r="I3" s="152"/>
    </row>
    <row r="4" spans="1:10" ht="8.25" customHeight="1" x14ac:dyDescent="0.2">
      <c r="B4" s="7"/>
      <c r="C4" s="4"/>
      <c r="D4" s="4"/>
      <c r="E4" s="5"/>
      <c r="F4" s="6"/>
      <c r="G4" s="4"/>
      <c r="H4" s="7"/>
    </row>
    <row r="5" spans="1:10" x14ac:dyDescent="0.2">
      <c r="B5" s="354" t="s">
        <v>35</v>
      </c>
      <c r="C5" s="347" t="s">
        <v>36</v>
      </c>
      <c r="D5" s="347" t="s">
        <v>50</v>
      </c>
      <c r="E5" s="344" t="s">
        <v>35</v>
      </c>
      <c r="F5" s="345"/>
      <c r="G5" s="345"/>
      <c r="H5" s="346"/>
    </row>
    <row r="6" spans="1:10" ht="25.5" x14ac:dyDescent="0.2">
      <c r="B6" s="364"/>
      <c r="C6" s="348"/>
      <c r="D6" s="348"/>
      <c r="E6" s="184" t="s">
        <v>37</v>
      </c>
      <c r="F6" s="184" t="s">
        <v>38</v>
      </c>
      <c r="G6" s="184" t="s">
        <v>34</v>
      </c>
      <c r="H6" s="186" t="s">
        <v>39</v>
      </c>
    </row>
    <row r="7" spans="1:10" ht="15" customHeight="1" x14ac:dyDescent="0.2">
      <c r="B7" s="364"/>
      <c r="C7" s="349" t="s">
        <v>47</v>
      </c>
      <c r="D7" s="131" t="s">
        <v>47</v>
      </c>
      <c r="E7" s="18">
        <v>60</v>
      </c>
      <c r="F7" s="19">
        <v>1</v>
      </c>
      <c r="G7" s="2">
        <v>61</v>
      </c>
      <c r="H7" s="20">
        <v>0</v>
      </c>
    </row>
    <row r="8" spans="1:10" ht="15" x14ac:dyDescent="0.2">
      <c r="B8" s="364"/>
      <c r="C8" s="350"/>
      <c r="D8" s="132" t="s">
        <v>48</v>
      </c>
      <c r="E8" s="18">
        <v>1117</v>
      </c>
      <c r="F8" s="19">
        <v>25</v>
      </c>
      <c r="G8" s="2">
        <v>1142</v>
      </c>
      <c r="H8" s="20">
        <v>0</v>
      </c>
      <c r="J8" s="149"/>
    </row>
    <row r="9" spans="1:10" x14ac:dyDescent="0.2">
      <c r="B9" s="364"/>
      <c r="C9" s="351"/>
      <c r="D9" s="15" t="s">
        <v>34</v>
      </c>
      <c r="E9" s="21">
        <v>1177</v>
      </c>
      <c r="F9" s="21">
        <v>26</v>
      </c>
      <c r="G9" s="21">
        <v>1203</v>
      </c>
      <c r="H9" s="21">
        <v>0</v>
      </c>
      <c r="J9" s="153"/>
    </row>
    <row r="10" spans="1:10" x14ac:dyDescent="0.2">
      <c r="B10" s="355"/>
      <c r="C10" s="362" t="s">
        <v>34</v>
      </c>
      <c r="D10" s="363"/>
      <c r="E10" s="21">
        <f>E9</f>
        <v>1177</v>
      </c>
      <c r="F10" s="21">
        <f t="shared" ref="F10:H10" si="0">F9</f>
        <v>26</v>
      </c>
      <c r="G10" s="21">
        <f t="shared" si="0"/>
        <v>1203</v>
      </c>
      <c r="H10" s="21">
        <f t="shared" si="0"/>
        <v>0</v>
      </c>
    </row>
    <row r="11" spans="1:10" x14ac:dyDescent="0.2">
      <c r="B11" s="145"/>
      <c r="C11" s="135"/>
      <c r="D11" s="135"/>
      <c r="E11" s="45"/>
      <c r="F11" s="45"/>
      <c r="G11" s="45"/>
      <c r="H11" s="45"/>
    </row>
    <row r="12" spans="1:10" x14ac:dyDescent="0.2">
      <c r="B12" s="8"/>
      <c r="C12" s="8"/>
      <c r="D12" s="8"/>
      <c r="E12" s="184" t="s">
        <v>37</v>
      </c>
      <c r="F12" s="184" t="s">
        <v>38</v>
      </c>
      <c r="G12" s="184" t="s">
        <v>34</v>
      </c>
    </row>
    <row r="13" spans="1:10" x14ac:dyDescent="0.2">
      <c r="B13" s="354" t="s">
        <v>28</v>
      </c>
      <c r="C13" s="49" t="s">
        <v>29</v>
      </c>
      <c r="D13" s="166"/>
      <c r="E13" s="22">
        <v>0</v>
      </c>
      <c r="F13" s="22">
        <v>0</v>
      </c>
      <c r="G13" s="205">
        <f>SUM(E13:F13)</f>
        <v>0</v>
      </c>
    </row>
    <row r="14" spans="1:10" x14ac:dyDescent="0.2">
      <c r="B14" s="355"/>
      <c r="C14" s="50" t="s">
        <v>30</v>
      </c>
      <c r="D14" s="167"/>
      <c r="E14" s="23">
        <v>0</v>
      </c>
      <c r="F14" s="23">
        <v>0</v>
      </c>
      <c r="G14" s="204">
        <f>SUM(E14:F14)</f>
        <v>0</v>
      </c>
    </row>
    <row r="15" spans="1:10" ht="17.25" customHeight="1" x14ac:dyDescent="0.2">
      <c r="B15" s="11"/>
    </row>
    <row r="16" spans="1:10" x14ac:dyDescent="0.2">
      <c r="B16" s="343" t="s">
        <v>52</v>
      </c>
      <c r="C16" s="343"/>
      <c r="D16" s="343"/>
      <c r="E16" s="343"/>
      <c r="F16" s="343"/>
      <c r="G16" s="343"/>
      <c r="H16" s="16"/>
    </row>
    <row r="17" spans="2:10" ht="8.25" customHeight="1" x14ac:dyDescent="0.2">
      <c r="B17" s="7"/>
      <c r="C17" s="12"/>
      <c r="D17" s="12"/>
      <c r="E17" s="6"/>
      <c r="F17" s="4"/>
      <c r="G17" s="4"/>
      <c r="H17" s="11"/>
    </row>
    <row r="18" spans="2:10" x14ac:dyDescent="0.2">
      <c r="B18" s="12"/>
      <c r="C18" s="12"/>
      <c r="D18" s="187" t="s">
        <v>50</v>
      </c>
      <c r="E18" s="187" t="s">
        <v>37</v>
      </c>
      <c r="F18" s="188" t="s">
        <v>38</v>
      </c>
      <c r="G18" s="187" t="s">
        <v>34</v>
      </c>
      <c r="H18" s="11"/>
    </row>
    <row r="19" spans="2:10" ht="15" x14ac:dyDescent="0.2">
      <c r="B19" s="352" t="s">
        <v>40</v>
      </c>
      <c r="C19" s="372"/>
      <c r="D19" s="131" t="s">
        <v>47</v>
      </c>
      <c r="E19" s="24">
        <v>217</v>
      </c>
      <c r="F19" s="25">
        <v>4</v>
      </c>
      <c r="G19" s="26">
        <v>221</v>
      </c>
      <c r="H19" s="11"/>
    </row>
    <row r="20" spans="2:10" ht="15" x14ac:dyDescent="0.2">
      <c r="B20" s="353"/>
      <c r="C20" s="373"/>
      <c r="D20" s="132" t="s">
        <v>48</v>
      </c>
      <c r="E20" s="19">
        <v>975</v>
      </c>
      <c r="F20" s="18">
        <v>24</v>
      </c>
      <c r="G20" s="2">
        <v>999</v>
      </c>
      <c r="H20" s="11"/>
    </row>
    <row r="21" spans="2:10" x14ac:dyDescent="0.2">
      <c r="B21" s="374"/>
      <c r="C21" s="375"/>
      <c r="D21" s="15" t="s">
        <v>34</v>
      </c>
      <c r="E21" s="26">
        <v>1192</v>
      </c>
      <c r="F21" s="35">
        <v>28</v>
      </c>
      <c r="G21" s="26">
        <v>1220</v>
      </c>
      <c r="H21" s="11"/>
    </row>
    <row r="22" spans="2:10" ht="15" x14ac:dyDescent="0.2">
      <c r="B22" s="352" t="s">
        <v>41</v>
      </c>
      <c r="C22" s="372"/>
      <c r="D22" s="131" t="s">
        <v>47</v>
      </c>
      <c r="E22" s="36">
        <v>208</v>
      </c>
      <c r="F22" s="24">
        <v>2</v>
      </c>
      <c r="G22" s="37">
        <v>210</v>
      </c>
      <c r="H22" s="12"/>
    </row>
    <row r="23" spans="2:10" ht="15" x14ac:dyDescent="0.2">
      <c r="B23" s="353"/>
      <c r="C23" s="373"/>
      <c r="D23" s="132" t="s">
        <v>48</v>
      </c>
      <c r="E23" s="38">
        <v>909</v>
      </c>
      <c r="F23" s="27">
        <v>18</v>
      </c>
      <c r="G23" s="39">
        <v>927</v>
      </c>
      <c r="H23" s="12"/>
    </row>
    <row r="24" spans="2:10" x14ac:dyDescent="0.2">
      <c r="B24" s="374"/>
      <c r="C24" s="375"/>
      <c r="D24" s="15" t="s">
        <v>34</v>
      </c>
      <c r="E24" s="21">
        <v>1117</v>
      </c>
      <c r="F24" s="40">
        <v>20</v>
      </c>
      <c r="G24" s="21">
        <v>1137</v>
      </c>
      <c r="H24" s="12"/>
      <c r="J24" s="201"/>
    </row>
    <row r="25" spans="2:10" ht="12.75" customHeight="1" x14ac:dyDescent="0.2">
      <c r="B25" s="356" t="s">
        <v>42</v>
      </c>
      <c r="C25" s="357"/>
      <c r="D25" s="131" t="s">
        <v>47</v>
      </c>
      <c r="E25" s="24">
        <v>0</v>
      </c>
      <c r="F25" s="25">
        <v>0</v>
      </c>
      <c r="G25" s="26">
        <v>0</v>
      </c>
      <c r="H25" s="12"/>
    </row>
    <row r="26" spans="2:10" ht="12.75" customHeight="1" x14ac:dyDescent="0.2">
      <c r="B26" s="358"/>
      <c r="C26" s="359"/>
      <c r="D26" s="132" t="s">
        <v>48</v>
      </c>
      <c r="E26" s="19">
        <v>0</v>
      </c>
      <c r="F26" s="18">
        <v>0</v>
      </c>
      <c r="G26" s="2">
        <v>0</v>
      </c>
      <c r="H26" s="12"/>
    </row>
    <row r="27" spans="2:10" ht="12.75" customHeight="1" x14ac:dyDescent="0.2">
      <c r="B27" s="360"/>
      <c r="C27" s="361"/>
      <c r="D27" s="15" t="s">
        <v>34</v>
      </c>
      <c r="E27" s="26">
        <v>0</v>
      </c>
      <c r="F27" s="35">
        <v>0</v>
      </c>
      <c r="G27" s="26">
        <v>0</v>
      </c>
      <c r="H27" s="12"/>
    </row>
    <row r="28" spans="2:10" ht="12.75" customHeight="1" x14ac:dyDescent="0.2">
      <c r="B28" s="356" t="s">
        <v>43</v>
      </c>
      <c r="C28" s="357"/>
      <c r="D28" s="131" t="s">
        <v>47</v>
      </c>
      <c r="E28" s="24">
        <v>0</v>
      </c>
      <c r="F28" s="25">
        <v>0</v>
      </c>
      <c r="G28" s="26">
        <v>0</v>
      </c>
      <c r="H28" s="1"/>
    </row>
    <row r="29" spans="2:10" ht="12.75" customHeight="1" x14ac:dyDescent="0.2">
      <c r="B29" s="358"/>
      <c r="C29" s="359"/>
      <c r="D29" s="132" t="s">
        <v>48</v>
      </c>
      <c r="E29" s="19">
        <v>0</v>
      </c>
      <c r="F29" s="18">
        <v>0</v>
      </c>
      <c r="G29" s="2">
        <v>0</v>
      </c>
      <c r="H29" s="1"/>
    </row>
    <row r="30" spans="2:10" ht="12.75" customHeight="1" x14ac:dyDescent="0.2">
      <c r="B30" s="360"/>
      <c r="C30" s="361"/>
      <c r="D30" s="15" t="s">
        <v>34</v>
      </c>
      <c r="E30" s="21">
        <v>0</v>
      </c>
      <c r="F30" s="40">
        <v>0</v>
      </c>
      <c r="G30" s="21">
        <v>0</v>
      </c>
      <c r="H30" s="1"/>
    </row>
    <row r="31" spans="2:10" ht="17.25" customHeight="1" x14ac:dyDescent="0.2">
      <c r="B31" s="11"/>
      <c r="C31" s="11"/>
      <c r="D31" s="11"/>
      <c r="E31" s="13"/>
      <c r="F31" s="13"/>
      <c r="G31" s="13"/>
      <c r="H31" s="12"/>
    </row>
    <row r="32" spans="2:10" x14ac:dyDescent="0.2">
      <c r="B32" s="343" t="s">
        <v>53</v>
      </c>
      <c r="C32" s="343"/>
      <c r="D32" s="343"/>
      <c r="E32" s="343"/>
      <c r="F32" s="343"/>
      <c r="G32" s="343"/>
      <c r="H32" s="16"/>
    </row>
    <row r="33" spans="2:9" ht="8.25" customHeight="1" x14ac:dyDescent="0.2">
      <c r="B33" s="7"/>
      <c r="C33" s="12"/>
      <c r="D33" s="12"/>
      <c r="E33" s="12"/>
      <c r="F33" s="12"/>
      <c r="G33" s="12"/>
      <c r="H33" s="12"/>
    </row>
    <row r="34" spans="2:9" x14ac:dyDescent="0.2">
      <c r="B34" s="8"/>
      <c r="C34" s="8"/>
      <c r="D34" s="8"/>
      <c r="E34" s="187" t="s">
        <v>37</v>
      </c>
      <c r="F34" s="188" t="s">
        <v>38</v>
      </c>
      <c r="G34" s="187" t="s">
        <v>34</v>
      </c>
      <c r="H34" s="12"/>
    </row>
    <row r="35" spans="2:9" ht="27" customHeight="1" x14ac:dyDescent="0.2">
      <c r="B35" s="356" t="s">
        <v>67</v>
      </c>
      <c r="C35" s="383"/>
      <c r="D35" s="357"/>
      <c r="E35" s="22">
        <v>4171</v>
      </c>
      <c r="F35" s="30">
        <v>68</v>
      </c>
      <c r="G35" s="31">
        <v>4239</v>
      </c>
      <c r="H35" s="12"/>
    </row>
    <row r="36" spans="2:9" ht="12.75" customHeight="1" x14ac:dyDescent="0.2">
      <c r="B36" s="360" t="s">
        <v>44</v>
      </c>
      <c r="C36" s="371"/>
      <c r="D36" s="361"/>
      <c r="E36" s="23">
        <v>1835</v>
      </c>
      <c r="F36" s="32">
        <v>28</v>
      </c>
      <c r="G36" s="33">
        <v>1863</v>
      </c>
      <c r="H36" s="12"/>
    </row>
    <row r="37" spans="2:9" ht="8.25" customHeight="1" x14ac:dyDescent="0.2">
      <c r="B37" s="11"/>
      <c r="C37" s="11"/>
      <c r="D37" s="11"/>
      <c r="E37" s="11"/>
      <c r="F37" s="11"/>
      <c r="G37" s="12"/>
      <c r="H37" s="12"/>
    </row>
    <row r="38" spans="2:9" x14ac:dyDescent="0.2">
      <c r="B38" s="11"/>
      <c r="C38" s="11"/>
      <c r="D38" s="11"/>
      <c r="E38" s="11"/>
      <c r="F38" s="11"/>
      <c r="G38" s="12"/>
      <c r="H38" s="12"/>
    </row>
    <row r="39" spans="2:9" x14ac:dyDescent="0.2">
      <c r="B39" s="343" t="s">
        <v>54</v>
      </c>
      <c r="C39" s="343"/>
      <c r="D39" s="343"/>
      <c r="E39" s="343"/>
      <c r="F39" s="343"/>
      <c r="G39" s="343"/>
      <c r="H39" s="12"/>
    </row>
    <row r="40" spans="2:9" x14ac:dyDescent="0.2">
      <c r="B40" s="14"/>
      <c r="C40" s="6"/>
      <c r="D40" s="6"/>
      <c r="E40" s="4"/>
      <c r="G40" s="12"/>
    </row>
    <row r="41" spans="2:9" x14ac:dyDescent="0.2">
      <c r="B41" s="189" t="s">
        <v>45</v>
      </c>
      <c r="C41" s="189" t="s">
        <v>46</v>
      </c>
      <c r="D41" s="376" t="s">
        <v>73</v>
      </c>
      <c r="E41" s="377"/>
      <c r="F41" s="376" t="s">
        <v>34</v>
      </c>
      <c r="G41" s="377"/>
    </row>
    <row r="42" spans="2:9" x14ac:dyDescent="0.2">
      <c r="B42" s="34">
        <v>27</v>
      </c>
      <c r="C42" s="34">
        <v>8</v>
      </c>
      <c r="D42" s="378">
        <v>0</v>
      </c>
      <c r="E42" s="379"/>
      <c r="F42" s="380">
        <f>SUM(B42:E42)</f>
        <v>35</v>
      </c>
      <c r="G42" s="381"/>
    </row>
    <row r="45" spans="2:9" x14ac:dyDescent="0.2">
      <c r="B45" s="343" t="s">
        <v>231</v>
      </c>
      <c r="C45" s="343"/>
      <c r="D45" s="343"/>
      <c r="E45" s="343"/>
      <c r="F45" s="343"/>
      <c r="G45" s="343"/>
      <c r="H45" s="343"/>
      <c r="I45" s="343"/>
    </row>
    <row r="46" spans="2:9" x14ac:dyDescent="0.2">
      <c r="B46" s="7"/>
      <c r="C46" s="12"/>
      <c r="D46" s="12"/>
      <c r="E46" s="6"/>
      <c r="F46" s="4"/>
      <c r="G46" s="4"/>
    </row>
    <row r="47" spans="2:9" x14ac:dyDescent="0.2">
      <c r="D47" s="284"/>
      <c r="E47" s="366" t="s">
        <v>232</v>
      </c>
      <c r="F47" s="366"/>
      <c r="G47" s="300"/>
      <c r="H47" s="300"/>
      <c r="I47" s="300"/>
    </row>
    <row r="48" spans="2:9" ht="15" x14ac:dyDescent="0.2">
      <c r="C48" s="11"/>
      <c r="D48" s="167"/>
      <c r="E48" s="286" t="s">
        <v>47</v>
      </c>
      <c r="F48" s="288" t="s">
        <v>34</v>
      </c>
    </row>
    <row r="49" spans="2:8" x14ac:dyDescent="0.2">
      <c r="B49" s="367" t="s">
        <v>233</v>
      </c>
      <c r="C49" s="368" t="s">
        <v>222</v>
      </c>
      <c r="D49" s="368"/>
      <c r="E49" s="294">
        <v>413</v>
      </c>
      <c r="F49" s="295">
        <v>413</v>
      </c>
    </row>
    <row r="50" spans="2:8" x14ac:dyDescent="0.2">
      <c r="B50" s="367"/>
      <c r="C50" s="368" t="s">
        <v>223</v>
      </c>
      <c r="D50" s="368"/>
      <c r="E50" s="319">
        <v>1</v>
      </c>
      <c r="F50" s="320">
        <v>1</v>
      </c>
      <c r="G50" s="147"/>
    </row>
    <row r="51" spans="2:8" x14ac:dyDescent="0.2">
      <c r="B51" s="367"/>
      <c r="C51" s="368" t="s">
        <v>224</v>
      </c>
      <c r="D51" s="368"/>
      <c r="E51" s="294">
        <v>16</v>
      </c>
      <c r="F51" s="295">
        <v>16</v>
      </c>
    </row>
    <row r="52" spans="2:8" x14ac:dyDescent="0.2">
      <c r="B52" s="367"/>
      <c r="C52" s="368" t="s">
        <v>225</v>
      </c>
      <c r="D52" s="368"/>
      <c r="E52" s="294">
        <v>70</v>
      </c>
      <c r="F52" s="295">
        <v>70</v>
      </c>
    </row>
    <row r="53" spans="2:8" x14ac:dyDescent="0.2">
      <c r="B53" s="367"/>
      <c r="C53" s="368" t="s">
        <v>226</v>
      </c>
      <c r="D53" s="368"/>
      <c r="E53" s="294">
        <v>134</v>
      </c>
      <c r="F53" s="295">
        <v>134</v>
      </c>
    </row>
    <row r="54" spans="2:8" x14ac:dyDescent="0.2">
      <c r="B54" s="367"/>
      <c r="C54" s="368" t="s">
        <v>227</v>
      </c>
      <c r="D54" s="368"/>
      <c r="E54" s="294">
        <v>10</v>
      </c>
      <c r="F54" s="295">
        <v>10</v>
      </c>
    </row>
    <row r="55" spans="2:8" x14ac:dyDescent="0.2">
      <c r="B55" s="367"/>
      <c r="C55" s="369" t="s">
        <v>228</v>
      </c>
      <c r="D55" s="369"/>
      <c r="E55" s="297">
        <v>644</v>
      </c>
      <c r="F55" s="295">
        <v>644</v>
      </c>
    </row>
    <row r="56" spans="2:8" x14ac:dyDescent="0.2">
      <c r="B56" s="367"/>
      <c r="C56" s="369" t="s">
        <v>229</v>
      </c>
      <c r="D56" s="369"/>
      <c r="E56" s="297">
        <v>561</v>
      </c>
      <c r="F56" s="295">
        <v>561</v>
      </c>
    </row>
    <row r="57" spans="2:8" x14ac:dyDescent="0.2">
      <c r="B57" s="285"/>
      <c r="C57" s="291"/>
      <c r="D57" s="291"/>
      <c r="E57" s="135"/>
      <c r="F57" s="45"/>
      <c r="G57" s="45"/>
      <c r="H57" s="45"/>
    </row>
    <row r="58" spans="2:8" ht="39" customHeight="1" x14ac:dyDescent="0.2">
      <c r="B58" s="365" t="s">
        <v>230</v>
      </c>
      <c r="C58" s="365"/>
      <c r="D58" s="365"/>
      <c r="E58" s="365"/>
      <c r="F58" s="365"/>
      <c r="G58" s="302"/>
      <c r="H58" s="302"/>
    </row>
  </sheetData>
  <customSheetViews>
    <customSheetView guid="{4BF6A69F-C29D-460A-9E84-5045F8F80EEB}" showGridLines="0">
      <selection activeCell="J8" sqref="J8"/>
      <pageMargins left="0.19685039370078741" right="0.15748031496062992" top="0.19685039370078741" bottom="0.19685039370078741" header="0.31496062992125984" footer="0.31496062992125984"/>
      <pageSetup paperSize="9" orientation="portrait"/>
    </customSheetView>
  </customSheetViews>
  <mergeCells count="34">
    <mergeCell ref="B58:F58"/>
    <mergeCell ref="B45:I45"/>
    <mergeCell ref="E47:F47"/>
    <mergeCell ref="B49:B56"/>
    <mergeCell ref="C49:D49"/>
    <mergeCell ref="C50:D50"/>
    <mergeCell ref="C51:D51"/>
    <mergeCell ref="C52:D52"/>
    <mergeCell ref="C53:D53"/>
    <mergeCell ref="C54:D54"/>
    <mergeCell ref="C55:D55"/>
    <mergeCell ref="C56:D56"/>
    <mergeCell ref="B16:G16"/>
    <mergeCell ref="C10:D10"/>
    <mergeCell ref="B25:C27"/>
    <mergeCell ref="B28:C30"/>
    <mergeCell ref="B19:C21"/>
    <mergeCell ref="B22:C24"/>
    <mergeCell ref="B13:B14"/>
    <mergeCell ref="D42:E42"/>
    <mergeCell ref="F42:G42"/>
    <mergeCell ref="B32:G32"/>
    <mergeCell ref="B35:D35"/>
    <mergeCell ref="B36:D36"/>
    <mergeCell ref="B39:G39"/>
    <mergeCell ref="D41:E41"/>
    <mergeCell ref="F41:G41"/>
    <mergeCell ref="A1:I1"/>
    <mergeCell ref="B3:G3"/>
    <mergeCell ref="B5:B10"/>
    <mergeCell ref="C5:C6"/>
    <mergeCell ref="D5:D6"/>
    <mergeCell ref="E5:H5"/>
    <mergeCell ref="C7:C9"/>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9CC1"/>
  </sheetPr>
  <dimension ref="A1:J61"/>
  <sheetViews>
    <sheetView workbookViewId="0">
      <pane ySplit="1" topLeftCell="A5" activePane="bottomLeft" state="frozen"/>
      <selection pane="bottomLeft" sqref="A1:XFD1"/>
    </sheetView>
  </sheetViews>
  <sheetFormatPr baseColWidth="10" defaultRowHeight="12.75" x14ac:dyDescent="0.2"/>
  <cols>
    <col min="1" max="1" width="2.140625" style="93" customWidth="1"/>
    <col min="2" max="2" width="20.85546875" style="93" customWidth="1"/>
    <col min="3" max="4" width="14.85546875" style="93" customWidth="1"/>
    <col min="5" max="5" width="11.140625" style="93" customWidth="1"/>
    <col min="6" max="6" width="10.42578125" style="93" customWidth="1"/>
    <col min="7" max="8" width="11.42578125" style="93" customWidth="1"/>
    <col min="9" max="9" width="2.7109375" style="93" customWidth="1"/>
    <col min="10" max="16384" width="11.42578125" style="93"/>
  </cols>
  <sheetData>
    <row r="1" spans="1:9" x14ac:dyDescent="0.2">
      <c r="A1" s="394" t="s">
        <v>89</v>
      </c>
      <c r="B1" s="395"/>
      <c r="C1" s="395"/>
      <c r="D1" s="395"/>
      <c r="E1" s="395"/>
      <c r="F1" s="395"/>
      <c r="G1" s="395"/>
      <c r="H1" s="395"/>
      <c r="I1" s="396"/>
    </row>
    <row r="2" spans="1:9" x14ac:dyDescent="0.2">
      <c r="A2" s="148"/>
      <c r="B2" s="148"/>
      <c r="C2" s="148"/>
      <c r="D2" s="148"/>
      <c r="E2" s="148"/>
      <c r="F2" s="148"/>
      <c r="G2" s="148"/>
      <c r="H2" s="148"/>
      <c r="I2" s="148"/>
    </row>
    <row r="3" spans="1:9" x14ac:dyDescent="0.2">
      <c r="A3" s="148"/>
      <c r="B3" s="397" t="s">
        <v>55</v>
      </c>
      <c r="C3" s="397"/>
      <c r="D3" s="397"/>
      <c r="E3" s="397"/>
      <c r="F3" s="397"/>
      <c r="G3" s="397"/>
      <c r="H3" s="136"/>
      <c r="I3" s="148"/>
    </row>
    <row r="4" spans="1:9" ht="8.25" customHeight="1" x14ac:dyDescent="0.2">
      <c r="B4" s="63"/>
      <c r="C4" s="60"/>
      <c r="D4" s="60"/>
      <c r="E4" s="61"/>
      <c r="F4" s="62"/>
      <c r="G4" s="60"/>
      <c r="H4" s="63"/>
    </row>
    <row r="5" spans="1:9" x14ac:dyDescent="0.2">
      <c r="B5" s="398" t="s">
        <v>35</v>
      </c>
      <c r="C5" s="347" t="s">
        <v>36</v>
      </c>
      <c r="D5" s="347" t="s">
        <v>50</v>
      </c>
      <c r="E5" s="344" t="s">
        <v>35</v>
      </c>
      <c r="F5" s="345"/>
      <c r="G5" s="345"/>
      <c r="H5" s="346"/>
    </row>
    <row r="6" spans="1:9" ht="25.5" x14ac:dyDescent="0.2">
      <c r="B6" s="399"/>
      <c r="C6" s="348"/>
      <c r="D6" s="348"/>
      <c r="E6" s="184" t="s">
        <v>37</v>
      </c>
      <c r="F6" s="184" t="s">
        <v>38</v>
      </c>
      <c r="G6" s="184" t="s">
        <v>34</v>
      </c>
      <c r="H6" s="186" t="s">
        <v>39</v>
      </c>
    </row>
    <row r="7" spans="1:9" ht="15" customHeight="1" x14ac:dyDescent="0.2">
      <c r="B7" s="399"/>
      <c r="C7" s="401" t="s">
        <v>47</v>
      </c>
      <c r="D7" s="137" t="s">
        <v>47</v>
      </c>
      <c r="E7" s="64">
        <v>18</v>
      </c>
      <c r="F7" s="65">
        <v>12</v>
      </c>
      <c r="G7" s="66">
        <v>30</v>
      </c>
      <c r="H7" s="67">
        <v>0</v>
      </c>
    </row>
    <row r="8" spans="1:9" ht="15" x14ac:dyDescent="0.2">
      <c r="B8" s="399"/>
      <c r="C8" s="402"/>
      <c r="D8" s="138" t="s">
        <v>48</v>
      </c>
      <c r="E8" s="64">
        <v>387</v>
      </c>
      <c r="F8" s="65">
        <v>262</v>
      </c>
      <c r="G8" s="66">
        <v>649</v>
      </c>
      <c r="H8" s="67">
        <v>2</v>
      </c>
    </row>
    <row r="9" spans="1:9" x14ac:dyDescent="0.2">
      <c r="B9" s="399"/>
      <c r="C9" s="403"/>
      <c r="D9" s="68" t="s">
        <v>34</v>
      </c>
      <c r="E9" s="70">
        <v>405</v>
      </c>
      <c r="F9" s="70">
        <v>274</v>
      </c>
      <c r="G9" s="70">
        <v>679</v>
      </c>
      <c r="H9" s="70">
        <v>2</v>
      </c>
    </row>
    <row r="10" spans="1:9" ht="15" customHeight="1" x14ac:dyDescent="0.2">
      <c r="B10" s="399"/>
      <c r="C10" s="401" t="s">
        <v>48</v>
      </c>
      <c r="D10" s="137" t="s">
        <v>47</v>
      </c>
      <c r="E10" s="64">
        <v>18</v>
      </c>
      <c r="F10" s="65">
        <v>5</v>
      </c>
      <c r="G10" s="66">
        <v>23</v>
      </c>
      <c r="H10" s="67">
        <v>0</v>
      </c>
    </row>
    <row r="11" spans="1:9" ht="15" x14ac:dyDescent="0.2">
      <c r="B11" s="399"/>
      <c r="C11" s="402"/>
      <c r="D11" s="138" t="s">
        <v>48</v>
      </c>
      <c r="E11" s="64">
        <v>369</v>
      </c>
      <c r="F11" s="65">
        <v>224</v>
      </c>
      <c r="G11" s="66">
        <v>593</v>
      </c>
      <c r="H11" s="67">
        <v>0</v>
      </c>
    </row>
    <row r="12" spans="1:9" ht="15" customHeight="1" x14ac:dyDescent="0.2">
      <c r="B12" s="399"/>
      <c r="C12" s="402"/>
      <c r="D12" s="68" t="s">
        <v>34</v>
      </c>
      <c r="E12" s="70">
        <v>387</v>
      </c>
      <c r="F12" s="70">
        <v>229</v>
      </c>
      <c r="G12" s="70">
        <v>616</v>
      </c>
      <c r="H12" s="70">
        <v>0</v>
      </c>
    </row>
    <row r="13" spans="1:9" x14ac:dyDescent="0.2">
      <c r="B13" s="400"/>
      <c r="C13" s="404" t="s">
        <v>34</v>
      </c>
      <c r="D13" s="405"/>
      <c r="E13" s="70">
        <f>E9+E12</f>
        <v>792</v>
      </c>
      <c r="F13" s="70">
        <f t="shared" ref="F13:H13" si="0">F9+F12</f>
        <v>503</v>
      </c>
      <c r="G13" s="70">
        <f t="shared" si="0"/>
        <v>1295</v>
      </c>
      <c r="H13" s="70">
        <f t="shared" si="0"/>
        <v>2</v>
      </c>
    </row>
    <row r="14" spans="1:9" x14ac:dyDescent="0.2">
      <c r="B14" s="154"/>
      <c r="C14" s="140"/>
      <c r="D14" s="140"/>
      <c r="E14" s="94"/>
      <c r="F14" s="94"/>
      <c r="G14" s="94"/>
      <c r="H14" s="94"/>
    </row>
    <row r="15" spans="1:9" x14ac:dyDescent="0.2">
      <c r="B15" s="72"/>
      <c r="C15" s="72"/>
      <c r="D15" s="72"/>
      <c r="E15" s="184" t="s">
        <v>37</v>
      </c>
      <c r="F15" s="184" t="s">
        <v>38</v>
      </c>
      <c r="G15" s="184" t="s">
        <v>34</v>
      </c>
    </row>
    <row r="16" spans="1:9" x14ac:dyDescent="0.2">
      <c r="B16" s="354" t="s">
        <v>28</v>
      </c>
      <c r="C16" s="49" t="s">
        <v>29</v>
      </c>
      <c r="D16" s="166"/>
      <c r="E16" s="86">
        <v>0</v>
      </c>
      <c r="F16" s="86">
        <v>0</v>
      </c>
      <c r="G16" s="207">
        <f>SUM(E16:F16)</f>
        <v>0</v>
      </c>
    </row>
    <row r="17" spans="2:10" x14ac:dyDescent="0.2">
      <c r="B17" s="355"/>
      <c r="C17" s="50" t="s">
        <v>30</v>
      </c>
      <c r="D17" s="167"/>
      <c r="E17" s="89">
        <v>0</v>
      </c>
      <c r="F17" s="89">
        <v>0</v>
      </c>
      <c r="G17" s="206">
        <f>SUM(E17:F17)</f>
        <v>0</v>
      </c>
    </row>
    <row r="18" spans="2:10" ht="17.25" customHeight="1" x14ac:dyDescent="0.2">
      <c r="B18" s="95"/>
    </row>
    <row r="19" spans="2:10" x14ac:dyDescent="0.2">
      <c r="B19" s="397" t="s">
        <v>52</v>
      </c>
      <c r="C19" s="397"/>
      <c r="D19" s="397"/>
      <c r="E19" s="397"/>
      <c r="F19" s="397"/>
      <c r="G19" s="397"/>
      <c r="H19" s="59"/>
    </row>
    <row r="20" spans="2:10" ht="8.25" customHeight="1" x14ac:dyDescent="0.2">
      <c r="B20" s="63"/>
      <c r="C20" s="74"/>
      <c r="D20" s="74"/>
      <c r="E20" s="62"/>
      <c r="F20" s="60"/>
      <c r="G20" s="60"/>
      <c r="H20" s="73"/>
    </row>
    <row r="21" spans="2:10" x14ac:dyDescent="0.2">
      <c r="B21" s="74"/>
      <c r="C21" s="74"/>
      <c r="D21" s="187" t="s">
        <v>50</v>
      </c>
      <c r="E21" s="187" t="s">
        <v>37</v>
      </c>
      <c r="F21" s="188" t="s">
        <v>38</v>
      </c>
      <c r="G21" s="187" t="s">
        <v>34</v>
      </c>
      <c r="H21" s="73"/>
    </row>
    <row r="22" spans="2:10" ht="15" x14ac:dyDescent="0.2">
      <c r="B22" s="406" t="s">
        <v>40</v>
      </c>
      <c r="C22" s="407"/>
      <c r="D22" s="137" t="s">
        <v>47</v>
      </c>
      <c r="E22" s="75">
        <v>0</v>
      </c>
      <c r="F22" s="76">
        <v>1</v>
      </c>
      <c r="G22" s="77">
        <v>1</v>
      </c>
      <c r="H22" s="73"/>
    </row>
    <row r="23" spans="2:10" ht="15" x14ac:dyDescent="0.2">
      <c r="B23" s="408"/>
      <c r="C23" s="409"/>
      <c r="D23" s="138" t="s">
        <v>48</v>
      </c>
      <c r="E23" s="65">
        <v>380</v>
      </c>
      <c r="F23" s="64">
        <v>213</v>
      </c>
      <c r="G23" s="66">
        <v>593</v>
      </c>
      <c r="H23" s="73"/>
    </row>
    <row r="24" spans="2:10" x14ac:dyDescent="0.2">
      <c r="B24" s="410"/>
      <c r="C24" s="411"/>
      <c r="D24" s="68" t="s">
        <v>34</v>
      </c>
      <c r="E24" s="77">
        <v>380</v>
      </c>
      <c r="F24" s="78">
        <v>214</v>
      </c>
      <c r="G24" s="77">
        <v>594</v>
      </c>
      <c r="H24" s="73"/>
    </row>
    <row r="25" spans="2:10" ht="15" x14ac:dyDescent="0.2">
      <c r="B25" s="406" t="s">
        <v>41</v>
      </c>
      <c r="C25" s="407"/>
      <c r="D25" s="137" t="s">
        <v>47</v>
      </c>
      <c r="E25" s="79">
        <v>0</v>
      </c>
      <c r="F25" s="75">
        <v>1</v>
      </c>
      <c r="G25" s="80">
        <v>1</v>
      </c>
      <c r="H25" s="74"/>
    </row>
    <row r="26" spans="2:10" ht="15" x14ac:dyDescent="0.2">
      <c r="B26" s="408"/>
      <c r="C26" s="409"/>
      <c r="D26" s="138" t="s">
        <v>48</v>
      </c>
      <c r="E26" s="81">
        <v>377</v>
      </c>
      <c r="F26" s="82">
        <v>213</v>
      </c>
      <c r="G26" s="83">
        <v>590</v>
      </c>
      <c r="H26" s="74"/>
    </row>
    <row r="27" spans="2:10" x14ac:dyDescent="0.2">
      <c r="B27" s="410"/>
      <c r="C27" s="411"/>
      <c r="D27" s="68" t="s">
        <v>34</v>
      </c>
      <c r="E27" s="70">
        <v>377</v>
      </c>
      <c r="F27" s="69">
        <v>214</v>
      </c>
      <c r="G27" s="70">
        <v>591</v>
      </c>
      <c r="H27" s="74"/>
    </row>
    <row r="28" spans="2:10" ht="12.75" customHeight="1" x14ac:dyDescent="0.2">
      <c r="B28" s="412" t="s">
        <v>42</v>
      </c>
      <c r="C28" s="413"/>
      <c r="D28" s="137" t="s">
        <v>47</v>
      </c>
      <c r="E28" s="75">
        <v>0</v>
      </c>
      <c r="F28" s="76">
        <v>0</v>
      </c>
      <c r="G28" s="77">
        <v>0</v>
      </c>
      <c r="H28" s="74"/>
    </row>
    <row r="29" spans="2:10" ht="12.75" customHeight="1" x14ac:dyDescent="0.2">
      <c r="B29" s="414"/>
      <c r="C29" s="415"/>
      <c r="D29" s="138" t="s">
        <v>48</v>
      </c>
      <c r="E29" s="65">
        <v>0</v>
      </c>
      <c r="F29" s="64">
        <v>0</v>
      </c>
      <c r="G29" s="66">
        <v>0</v>
      </c>
      <c r="H29" s="74"/>
    </row>
    <row r="30" spans="2:10" ht="12.75" customHeight="1" x14ac:dyDescent="0.2">
      <c r="B30" s="416"/>
      <c r="C30" s="417"/>
      <c r="D30" s="68" t="s">
        <v>34</v>
      </c>
      <c r="E30" s="77">
        <v>0</v>
      </c>
      <c r="F30" s="78">
        <v>0</v>
      </c>
      <c r="G30" s="77">
        <v>0</v>
      </c>
      <c r="H30" s="74"/>
      <c r="J30" s="202"/>
    </row>
    <row r="31" spans="2:10" ht="12.75" customHeight="1" x14ac:dyDescent="0.2">
      <c r="B31" s="412" t="s">
        <v>43</v>
      </c>
      <c r="C31" s="413"/>
      <c r="D31" s="137" t="s">
        <v>47</v>
      </c>
      <c r="E31" s="75">
        <v>0</v>
      </c>
      <c r="F31" s="76">
        <v>0</v>
      </c>
      <c r="G31" s="77">
        <v>0</v>
      </c>
      <c r="H31" s="84"/>
      <c r="J31" s="202"/>
    </row>
    <row r="32" spans="2:10" ht="12.75" customHeight="1" x14ac:dyDescent="0.2">
      <c r="B32" s="414"/>
      <c r="C32" s="415"/>
      <c r="D32" s="138" t="s">
        <v>48</v>
      </c>
      <c r="E32" s="65">
        <v>0</v>
      </c>
      <c r="F32" s="64">
        <v>0</v>
      </c>
      <c r="G32" s="66">
        <v>0</v>
      </c>
      <c r="H32" s="84"/>
      <c r="J32" s="202"/>
    </row>
    <row r="33" spans="2:10" ht="12.75" customHeight="1" x14ac:dyDescent="0.2">
      <c r="B33" s="416"/>
      <c r="C33" s="417"/>
      <c r="D33" s="68" t="s">
        <v>34</v>
      </c>
      <c r="E33" s="70">
        <v>0</v>
      </c>
      <c r="F33" s="69">
        <v>0</v>
      </c>
      <c r="G33" s="70">
        <v>0</v>
      </c>
      <c r="H33" s="84"/>
      <c r="J33" s="201"/>
    </row>
    <row r="34" spans="2:10" ht="17.25" customHeight="1" x14ac:dyDescent="0.2">
      <c r="B34" s="73"/>
      <c r="C34" s="73"/>
      <c r="D34" s="73"/>
      <c r="E34" s="85"/>
      <c r="F34" s="85"/>
      <c r="G34" s="85"/>
      <c r="H34" s="74"/>
    </row>
    <row r="35" spans="2:10" x14ac:dyDescent="0.2">
      <c r="B35" s="397" t="s">
        <v>53</v>
      </c>
      <c r="C35" s="397"/>
      <c r="D35" s="397"/>
      <c r="E35" s="397"/>
      <c r="F35" s="397"/>
      <c r="G35" s="397"/>
      <c r="H35" s="59"/>
    </row>
    <row r="36" spans="2:10" ht="8.25" customHeight="1" x14ac:dyDescent="0.2">
      <c r="B36" s="63"/>
      <c r="C36" s="74"/>
      <c r="D36" s="74"/>
      <c r="E36" s="74"/>
      <c r="F36" s="74"/>
      <c r="G36" s="74"/>
      <c r="H36" s="74"/>
    </row>
    <row r="37" spans="2:10" x14ac:dyDescent="0.2">
      <c r="B37" s="72"/>
      <c r="C37" s="72"/>
      <c r="D37" s="72"/>
      <c r="E37" s="187" t="s">
        <v>37</v>
      </c>
      <c r="F37" s="188" t="s">
        <v>38</v>
      </c>
      <c r="G37" s="187" t="s">
        <v>34</v>
      </c>
      <c r="H37" s="74"/>
    </row>
    <row r="38" spans="2:10" ht="27" customHeight="1" x14ac:dyDescent="0.2">
      <c r="B38" s="412" t="s">
        <v>31</v>
      </c>
      <c r="C38" s="422"/>
      <c r="D38" s="413"/>
      <c r="E38" s="86">
        <v>1519</v>
      </c>
      <c r="F38" s="87">
        <v>919</v>
      </c>
      <c r="G38" s="88">
        <v>2438</v>
      </c>
      <c r="H38" s="74"/>
    </row>
    <row r="39" spans="2:10" ht="12.75" customHeight="1" x14ac:dyDescent="0.2">
      <c r="B39" s="416" t="s">
        <v>44</v>
      </c>
      <c r="C39" s="423"/>
      <c r="D39" s="417"/>
      <c r="E39" s="89">
        <v>550</v>
      </c>
      <c r="F39" s="90">
        <v>386</v>
      </c>
      <c r="G39" s="91">
        <v>936</v>
      </c>
      <c r="H39" s="97"/>
    </row>
    <row r="40" spans="2:10" ht="17.25" customHeight="1" x14ac:dyDescent="0.2">
      <c r="B40" s="73" t="s">
        <v>32</v>
      </c>
      <c r="C40" s="222"/>
      <c r="D40" s="222"/>
      <c r="E40" s="222"/>
      <c r="F40" s="222"/>
      <c r="G40" s="52"/>
      <c r="H40" s="74"/>
    </row>
    <row r="41" spans="2:10" x14ac:dyDescent="0.2">
      <c r="B41" s="73"/>
      <c r="C41" s="73"/>
      <c r="D41" s="73"/>
      <c r="E41" s="73"/>
      <c r="F41" s="73"/>
      <c r="G41" s="74"/>
      <c r="H41" s="74"/>
    </row>
    <row r="42" spans="2:10" x14ac:dyDescent="0.2">
      <c r="B42" s="397" t="s">
        <v>54</v>
      </c>
      <c r="C42" s="397"/>
      <c r="D42" s="397"/>
      <c r="E42" s="397"/>
      <c r="F42" s="397"/>
      <c r="G42" s="397"/>
      <c r="H42" s="74"/>
    </row>
    <row r="43" spans="2:10" x14ac:dyDescent="0.2">
      <c r="B43" s="92"/>
      <c r="C43" s="62"/>
      <c r="D43" s="62"/>
      <c r="E43" s="60"/>
      <c r="F43" s="71"/>
      <c r="G43" s="74"/>
    </row>
    <row r="44" spans="2:10" x14ac:dyDescent="0.2">
      <c r="B44" s="189" t="s">
        <v>45</v>
      </c>
      <c r="C44" s="189" t="s">
        <v>46</v>
      </c>
      <c r="D44" s="376" t="s">
        <v>73</v>
      </c>
      <c r="E44" s="377"/>
      <c r="F44" s="376" t="s">
        <v>34</v>
      </c>
      <c r="G44" s="377"/>
    </row>
    <row r="45" spans="2:10" x14ac:dyDescent="0.2">
      <c r="B45" s="139">
        <v>28</v>
      </c>
      <c r="C45" s="139">
        <v>0</v>
      </c>
      <c r="D45" s="418">
        <v>0</v>
      </c>
      <c r="E45" s="419"/>
      <c r="F45" s="420">
        <f>SUM(B45:E45)</f>
        <v>28</v>
      </c>
      <c r="G45" s="421"/>
    </row>
    <row r="48" spans="2:10" x14ac:dyDescent="0.2">
      <c r="B48" s="343" t="s">
        <v>231</v>
      </c>
      <c r="C48" s="343"/>
      <c r="D48" s="343"/>
      <c r="E48" s="343"/>
      <c r="F48" s="343"/>
      <c r="G48" s="343"/>
      <c r="H48" s="343"/>
      <c r="I48" s="343"/>
    </row>
    <row r="49" spans="2:8" x14ac:dyDescent="0.2">
      <c r="B49" s="7"/>
      <c r="C49" s="12"/>
      <c r="D49" s="12"/>
      <c r="E49" s="6"/>
      <c r="F49" s="4"/>
      <c r="G49" s="4"/>
    </row>
    <row r="50" spans="2:8" x14ac:dyDescent="0.2">
      <c r="B50" s="11"/>
      <c r="C50" s="11"/>
      <c r="D50" s="11"/>
      <c r="E50" s="366" t="s">
        <v>232</v>
      </c>
      <c r="F50" s="366"/>
      <c r="G50" s="366"/>
    </row>
    <row r="51" spans="2:8" ht="15" x14ac:dyDescent="0.2">
      <c r="B51" s="11"/>
      <c r="C51" s="11"/>
      <c r="D51" s="11"/>
      <c r="E51" s="286" t="s">
        <v>47</v>
      </c>
      <c r="F51" s="286" t="s">
        <v>48</v>
      </c>
      <c r="G51" s="288" t="s">
        <v>34</v>
      </c>
    </row>
    <row r="52" spans="2:8" x14ac:dyDescent="0.2">
      <c r="B52" s="367" t="s">
        <v>233</v>
      </c>
      <c r="C52" s="368" t="s">
        <v>222</v>
      </c>
      <c r="D52" s="368"/>
      <c r="E52" s="294">
        <v>34</v>
      </c>
      <c r="F52" s="292">
        <v>26</v>
      </c>
      <c r="G52" s="295">
        <v>60</v>
      </c>
    </row>
    <row r="53" spans="2:8" x14ac:dyDescent="0.2">
      <c r="B53" s="367"/>
      <c r="C53" s="368" t="s">
        <v>223</v>
      </c>
      <c r="D53" s="368"/>
      <c r="E53" s="294">
        <v>0</v>
      </c>
      <c r="F53" s="292">
        <v>0</v>
      </c>
      <c r="G53" s="295">
        <v>0</v>
      </c>
    </row>
    <row r="54" spans="2:8" x14ac:dyDescent="0.2">
      <c r="B54" s="367"/>
      <c r="C54" s="368" t="s">
        <v>224</v>
      </c>
      <c r="D54" s="368"/>
      <c r="E54" s="294">
        <v>16</v>
      </c>
      <c r="F54" s="292">
        <v>12</v>
      </c>
      <c r="G54" s="295">
        <v>28</v>
      </c>
    </row>
    <row r="55" spans="2:8" x14ac:dyDescent="0.2">
      <c r="B55" s="367"/>
      <c r="C55" s="368" t="s">
        <v>225</v>
      </c>
      <c r="D55" s="368"/>
      <c r="E55" s="294">
        <v>41</v>
      </c>
      <c r="F55" s="292">
        <v>40</v>
      </c>
      <c r="G55" s="295">
        <v>81</v>
      </c>
    </row>
    <row r="56" spans="2:8" x14ac:dyDescent="0.2">
      <c r="B56" s="367"/>
      <c r="C56" s="368" t="s">
        <v>226</v>
      </c>
      <c r="D56" s="368"/>
      <c r="E56" s="294">
        <v>454</v>
      </c>
      <c r="F56" s="292">
        <v>466</v>
      </c>
      <c r="G56" s="295">
        <v>920</v>
      </c>
    </row>
    <row r="57" spans="2:8" x14ac:dyDescent="0.2">
      <c r="B57" s="367"/>
      <c r="C57" s="368" t="s">
        <v>227</v>
      </c>
      <c r="D57" s="368"/>
      <c r="E57" s="294">
        <v>10</v>
      </c>
      <c r="F57" s="292">
        <v>10</v>
      </c>
      <c r="G57" s="295">
        <v>20</v>
      </c>
    </row>
    <row r="58" spans="2:8" x14ac:dyDescent="0.2">
      <c r="B58" s="367"/>
      <c r="C58" s="369" t="s">
        <v>228</v>
      </c>
      <c r="D58" s="369"/>
      <c r="E58" s="297">
        <v>555</v>
      </c>
      <c r="F58" s="298">
        <v>554</v>
      </c>
      <c r="G58" s="295">
        <v>1109</v>
      </c>
    </row>
    <row r="59" spans="2:8" x14ac:dyDescent="0.2">
      <c r="B59" s="367"/>
      <c r="C59" s="369" t="s">
        <v>229</v>
      </c>
      <c r="D59" s="369"/>
      <c r="E59" s="297">
        <v>124</v>
      </c>
      <c r="F59" s="298">
        <v>68</v>
      </c>
      <c r="G59" s="295">
        <v>192</v>
      </c>
    </row>
    <row r="61" spans="2:8" ht="28.5" customHeight="1" x14ac:dyDescent="0.2">
      <c r="B61" s="365" t="s">
        <v>230</v>
      </c>
      <c r="C61" s="365"/>
      <c r="D61" s="365"/>
      <c r="E61" s="365"/>
      <c r="F61" s="365"/>
      <c r="G61" s="365"/>
      <c r="H61" s="302"/>
    </row>
  </sheetData>
  <customSheetViews>
    <customSheetView guid="{4BF6A69F-C29D-460A-9E84-5045F8F80EEB}" topLeftCell="A35">
      <selection activeCell="K39" sqref="K39"/>
      <pageMargins left="0.7" right="0.7" top="0.75" bottom="0.75" header="0.3" footer="0.3"/>
    </customSheetView>
  </customSheetViews>
  <mergeCells count="35">
    <mergeCell ref="B61:G61"/>
    <mergeCell ref="B48:I48"/>
    <mergeCell ref="E50:G50"/>
    <mergeCell ref="B52:B59"/>
    <mergeCell ref="C52:D52"/>
    <mergeCell ref="C53:D53"/>
    <mergeCell ref="C54:D54"/>
    <mergeCell ref="C55:D55"/>
    <mergeCell ref="C56:D56"/>
    <mergeCell ref="C57:D57"/>
    <mergeCell ref="C58:D58"/>
    <mergeCell ref="C59:D59"/>
    <mergeCell ref="B31:C33"/>
    <mergeCell ref="D45:E45"/>
    <mergeCell ref="F45:G45"/>
    <mergeCell ref="B35:G35"/>
    <mergeCell ref="B38:D38"/>
    <mergeCell ref="B39:D39"/>
    <mergeCell ref="B42:G42"/>
    <mergeCell ref="D44:E44"/>
    <mergeCell ref="F44:G44"/>
    <mergeCell ref="B19:G19"/>
    <mergeCell ref="B22:C24"/>
    <mergeCell ref="B25:C27"/>
    <mergeCell ref="B28:C30"/>
    <mergeCell ref="B16:B17"/>
    <mergeCell ref="A1:I1"/>
    <mergeCell ref="B3:G3"/>
    <mergeCell ref="B5:B13"/>
    <mergeCell ref="C5:C6"/>
    <mergeCell ref="D5:D6"/>
    <mergeCell ref="E5:H5"/>
    <mergeCell ref="C7:C9"/>
    <mergeCell ref="C10:C12"/>
    <mergeCell ref="C13:D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62">
    <tabColor rgb="FF009CC1"/>
  </sheetPr>
  <dimension ref="A1:AF61"/>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6"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90</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70</v>
      </c>
      <c r="F7" s="19">
        <v>5</v>
      </c>
      <c r="G7" s="2">
        <v>75</v>
      </c>
      <c r="H7" s="20">
        <v>0</v>
      </c>
    </row>
    <row r="8" spans="1:9" ht="15" x14ac:dyDescent="0.2">
      <c r="B8" s="364"/>
      <c r="C8" s="350"/>
      <c r="D8" s="132" t="s">
        <v>48</v>
      </c>
      <c r="E8" s="18">
        <v>465</v>
      </c>
      <c r="F8" s="19">
        <v>67</v>
      </c>
      <c r="G8" s="2">
        <v>532</v>
      </c>
      <c r="H8" s="20">
        <v>0</v>
      </c>
    </row>
    <row r="9" spans="1:9" x14ac:dyDescent="0.2">
      <c r="B9" s="364"/>
      <c r="C9" s="351"/>
      <c r="D9" s="15" t="s">
        <v>34</v>
      </c>
      <c r="E9" s="21">
        <v>535</v>
      </c>
      <c r="F9" s="21">
        <v>72</v>
      </c>
      <c r="G9" s="21">
        <v>607</v>
      </c>
      <c r="H9" s="21">
        <v>0</v>
      </c>
    </row>
    <row r="10" spans="1:9" ht="15" customHeight="1" x14ac:dyDescent="0.2">
      <c r="B10" s="364"/>
      <c r="C10" s="349" t="s">
        <v>48</v>
      </c>
      <c r="D10" s="131" t="s">
        <v>47</v>
      </c>
      <c r="E10" s="18">
        <v>140</v>
      </c>
      <c r="F10" s="19">
        <v>17</v>
      </c>
      <c r="G10" s="2">
        <v>157</v>
      </c>
      <c r="H10" s="20">
        <v>0</v>
      </c>
    </row>
    <row r="11" spans="1:9" ht="15" x14ac:dyDescent="0.2">
      <c r="B11" s="364"/>
      <c r="C11" s="350"/>
      <c r="D11" s="132" t="s">
        <v>48</v>
      </c>
      <c r="E11" s="18">
        <v>405</v>
      </c>
      <c r="F11" s="19">
        <v>53</v>
      </c>
      <c r="G11" s="2">
        <v>458</v>
      </c>
      <c r="H11" s="20">
        <v>1</v>
      </c>
    </row>
    <row r="12" spans="1:9" ht="15" customHeight="1" x14ac:dyDescent="0.2">
      <c r="B12" s="364"/>
      <c r="C12" s="350"/>
      <c r="D12" s="15" t="s">
        <v>34</v>
      </c>
      <c r="E12" s="21">
        <v>545</v>
      </c>
      <c r="F12" s="21">
        <v>70</v>
      </c>
      <c r="G12" s="21">
        <v>615</v>
      </c>
      <c r="H12" s="21">
        <v>1</v>
      </c>
    </row>
    <row r="13" spans="1:9" x14ac:dyDescent="0.2">
      <c r="B13" s="355"/>
      <c r="C13" s="362" t="s">
        <v>34</v>
      </c>
      <c r="D13" s="363"/>
      <c r="E13" s="21">
        <f>E9+E12</f>
        <v>1080</v>
      </c>
      <c r="F13" s="21">
        <f t="shared" ref="F13:H13" si="0">F9+F12</f>
        <v>142</v>
      </c>
      <c r="G13" s="21">
        <f t="shared" si="0"/>
        <v>1222</v>
      </c>
      <c r="H13" s="21">
        <f t="shared" si="0"/>
        <v>1</v>
      </c>
    </row>
    <row r="14" spans="1:9" x14ac:dyDescent="0.2">
      <c r="B14" s="145"/>
      <c r="C14" s="135"/>
      <c r="D14" s="135"/>
      <c r="E14" s="45"/>
      <c r="F14" s="45"/>
      <c r="G14" s="45"/>
      <c r="H14" s="45"/>
    </row>
    <row r="15" spans="1:9" x14ac:dyDescent="0.2">
      <c r="B15" s="8"/>
      <c r="C15" s="8"/>
      <c r="D15" s="8"/>
      <c r="E15" s="184" t="s">
        <v>37</v>
      </c>
      <c r="F15" s="184" t="s">
        <v>38</v>
      </c>
      <c r="G15" s="184" t="s">
        <v>34</v>
      </c>
    </row>
    <row r="16" spans="1:9" x14ac:dyDescent="0.2">
      <c r="B16" s="354" t="s">
        <v>28</v>
      </c>
      <c r="C16" s="49" t="s">
        <v>29</v>
      </c>
      <c r="D16" s="166"/>
      <c r="E16" s="22">
        <v>40</v>
      </c>
      <c r="F16" s="22">
        <v>4</v>
      </c>
      <c r="G16" s="205">
        <v>44</v>
      </c>
    </row>
    <row r="17" spans="2:8" x14ac:dyDescent="0.2">
      <c r="B17" s="355"/>
      <c r="C17" s="50" t="s">
        <v>30</v>
      </c>
      <c r="D17" s="167"/>
      <c r="E17" s="23">
        <v>0</v>
      </c>
      <c r="F17" s="23">
        <v>0</v>
      </c>
      <c r="G17" s="204">
        <v>0</v>
      </c>
    </row>
    <row r="18" spans="2:8" ht="17.25" customHeight="1" x14ac:dyDescent="0.2">
      <c r="B18" s="11"/>
    </row>
    <row r="19" spans="2:8" x14ac:dyDescent="0.2">
      <c r="B19" s="343" t="s">
        <v>52</v>
      </c>
      <c r="C19" s="343"/>
      <c r="D19" s="343"/>
      <c r="E19" s="343"/>
      <c r="F19" s="343"/>
      <c r="G19" s="343"/>
      <c r="H19" s="16"/>
    </row>
    <row r="20" spans="2:8" ht="8.25" customHeight="1" x14ac:dyDescent="0.2">
      <c r="B20" s="7"/>
      <c r="C20" s="12"/>
      <c r="D20" s="12"/>
      <c r="E20" s="6"/>
      <c r="F20" s="4"/>
      <c r="G20" s="4"/>
      <c r="H20" s="11"/>
    </row>
    <row r="21" spans="2:8" x14ac:dyDescent="0.2">
      <c r="B21" s="12"/>
      <c r="C21" s="12"/>
      <c r="D21" s="187" t="s">
        <v>50</v>
      </c>
      <c r="E21" s="187" t="s">
        <v>37</v>
      </c>
      <c r="F21" s="188" t="s">
        <v>38</v>
      </c>
      <c r="G21" s="187" t="s">
        <v>34</v>
      </c>
      <c r="H21" s="11"/>
    </row>
    <row r="22" spans="2:8" ht="15" x14ac:dyDescent="0.2">
      <c r="B22" s="352" t="s">
        <v>40</v>
      </c>
      <c r="C22" s="372"/>
      <c r="D22" s="131" t="s">
        <v>47</v>
      </c>
      <c r="E22" s="24">
        <v>429</v>
      </c>
      <c r="F22" s="25">
        <v>57</v>
      </c>
      <c r="G22" s="26">
        <v>486</v>
      </c>
      <c r="H22" s="11"/>
    </row>
    <row r="23" spans="2:8" ht="15" x14ac:dyDescent="0.2">
      <c r="B23" s="353"/>
      <c r="C23" s="373"/>
      <c r="D23" s="132" t="s">
        <v>48</v>
      </c>
      <c r="E23" s="19">
        <v>2</v>
      </c>
      <c r="F23" s="18">
        <v>1</v>
      </c>
      <c r="G23" s="2">
        <v>3</v>
      </c>
      <c r="H23" s="11"/>
    </row>
    <row r="24" spans="2:8" x14ac:dyDescent="0.2">
      <c r="B24" s="374"/>
      <c r="C24" s="375"/>
      <c r="D24" s="15" t="s">
        <v>34</v>
      </c>
      <c r="E24" s="26">
        <v>431</v>
      </c>
      <c r="F24" s="35">
        <v>58</v>
      </c>
      <c r="G24" s="26">
        <v>489</v>
      </c>
      <c r="H24" s="11"/>
    </row>
    <row r="25" spans="2:8" ht="15" x14ac:dyDescent="0.2">
      <c r="B25" s="352" t="s">
        <v>41</v>
      </c>
      <c r="C25" s="372"/>
      <c r="D25" s="131" t="s">
        <v>47</v>
      </c>
      <c r="E25" s="36">
        <v>429</v>
      </c>
      <c r="F25" s="24">
        <v>55</v>
      </c>
      <c r="G25" s="37">
        <v>484</v>
      </c>
      <c r="H25" s="12"/>
    </row>
    <row r="26" spans="2:8" ht="15" x14ac:dyDescent="0.2">
      <c r="B26" s="353"/>
      <c r="C26" s="373"/>
      <c r="D26" s="132" t="s">
        <v>48</v>
      </c>
      <c r="E26" s="38">
        <v>2</v>
      </c>
      <c r="F26" s="27">
        <v>0</v>
      </c>
      <c r="G26" s="39">
        <v>2</v>
      </c>
      <c r="H26" s="12"/>
    </row>
    <row r="27" spans="2:8" x14ac:dyDescent="0.2">
      <c r="B27" s="374"/>
      <c r="C27" s="375"/>
      <c r="D27" s="15" t="s">
        <v>34</v>
      </c>
      <c r="E27" s="21">
        <v>431</v>
      </c>
      <c r="F27" s="40">
        <v>55</v>
      </c>
      <c r="G27" s="21">
        <v>486</v>
      </c>
      <c r="H27" s="12"/>
    </row>
    <row r="28" spans="2:8" ht="12.75" customHeight="1" x14ac:dyDescent="0.2">
      <c r="B28" s="356" t="s">
        <v>42</v>
      </c>
      <c r="C28" s="357"/>
      <c r="D28" s="131" t="s">
        <v>47</v>
      </c>
      <c r="E28" s="105">
        <v>3</v>
      </c>
      <c r="F28" s="106">
        <v>2</v>
      </c>
      <c r="G28" s="99">
        <v>5</v>
      </c>
      <c r="H28" s="12"/>
    </row>
    <row r="29" spans="2:8" ht="12.75" customHeight="1" x14ac:dyDescent="0.2">
      <c r="B29" s="358"/>
      <c r="C29" s="359"/>
      <c r="D29" s="132" t="s">
        <v>48</v>
      </c>
      <c r="E29" s="107">
        <v>10</v>
      </c>
      <c r="F29" s="108">
        <v>2</v>
      </c>
      <c r="G29" s="103">
        <v>12</v>
      </c>
    </row>
    <row r="30" spans="2:8" ht="12.75" customHeight="1" x14ac:dyDescent="0.2">
      <c r="B30" s="360"/>
      <c r="C30" s="361"/>
      <c r="D30" s="15" t="s">
        <v>34</v>
      </c>
      <c r="E30" s="99">
        <v>13</v>
      </c>
      <c r="F30" s="109">
        <v>4</v>
      </c>
      <c r="G30" s="99">
        <v>17</v>
      </c>
    </row>
    <row r="31" spans="2:8" ht="12.75" customHeight="1" x14ac:dyDescent="0.2">
      <c r="B31" s="356" t="s">
        <v>43</v>
      </c>
      <c r="C31" s="357"/>
      <c r="D31" s="131" t="s">
        <v>47</v>
      </c>
      <c r="E31" s="105">
        <v>3</v>
      </c>
      <c r="F31" s="106">
        <v>2</v>
      </c>
      <c r="G31" s="99">
        <v>5</v>
      </c>
      <c r="H31" s="1"/>
    </row>
    <row r="32" spans="2:8" ht="12.75" customHeight="1" x14ac:dyDescent="0.2">
      <c r="B32" s="358"/>
      <c r="C32" s="359"/>
      <c r="D32" s="132" t="s">
        <v>48</v>
      </c>
      <c r="E32" s="107">
        <v>10</v>
      </c>
      <c r="F32" s="108">
        <v>2</v>
      </c>
      <c r="G32" s="103">
        <v>12</v>
      </c>
      <c r="H32" s="1"/>
    </row>
    <row r="33" spans="2:32" ht="12.75" customHeight="1" x14ac:dyDescent="0.2">
      <c r="B33" s="360"/>
      <c r="C33" s="361"/>
      <c r="D33" s="15" t="s">
        <v>34</v>
      </c>
      <c r="E33" s="100">
        <v>13</v>
      </c>
      <c r="F33" s="110">
        <v>4</v>
      </c>
      <c r="G33" s="100">
        <v>17</v>
      </c>
      <c r="H33" s="1"/>
    </row>
    <row r="34" spans="2:32" ht="17.25" customHeight="1" x14ac:dyDescent="0.2">
      <c r="B34" s="11"/>
      <c r="C34" s="11"/>
      <c r="D34" s="11"/>
      <c r="E34" s="13"/>
      <c r="F34" s="13"/>
      <c r="G34" s="13"/>
      <c r="H34" s="12"/>
    </row>
    <row r="35" spans="2:32" x14ac:dyDescent="0.2">
      <c r="B35" s="343" t="s">
        <v>53</v>
      </c>
      <c r="C35" s="343"/>
      <c r="D35" s="343"/>
      <c r="E35" s="343"/>
      <c r="F35" s="343"/>
      <c r="G35" s="343"/>
      <c r="H35" s="16"/>
    </row>
    <row r="36" spans="2:32" ht="8.25" customHeight="1" x14ac:dyDescent="0.2">
      <c r="B36" s="7"/>
      <c r="C36" s="12"/>
      <c r="D36" s="12"/>
      <c r="E36" s="12"/>
      <c r="F36" s="12"/>
      <c r="G36" s="12"/>
      <c r="H36" s="12"/>
    </row>
    <row r="37" spans="2:32" x14ac:dyDescent="0.2">
      <c r="B37" s="8"/>
      <c r="C37" s="8"/>
      <c r="D37" s="8"/>
      <c r="E37" s="187" t="s">
        <v>37</v>
      </c>
      <c r="F37" s="188" t="s">
        <v>38</v>
      </c>
      <c r="G37" s="187" t="s">
        <v>34</v>
      </c>
      <c r="H37" s="12"/>
    </row>
    <row r="38" spans="2:32" ht="27" customHeight="1" x14ac:dyDescent="0.2">
      <c r="B38" s="356" t="s">
        <v>67</v>
      </c>
      <c r="C38" s="383"/>
      <c r="D38" s="357"/>
      <c r="E38" s="22">
        <v>837</v>
      </c>
      <c r="F38" s="30">
        <v>134</v>
      </c>
      <c r="G38" s="112">
        <v>971</v>
      </c>
      <c r="L38" s="142"/>
      <c r="M38" s="142"/>
      <c r="N38" s="118"/>
      <c r="O38" s="142"/>
      <c r="P38" s="142"/>
      <c r="Q38" s="142"/>
      <c r="R38" s="142"/>
      <c r="S38" s="142"/>
      <c r="T38" s="142"/>
      <c r="U38" s="142"/>
      <c r="V38" s="142"/>
      <c r="W38" s="142"/>
      <c r="X38" s="142"/>
      <c r="Y38" s="142"/>
      <c r="Z38" s="142"/>
      <c r="AA38" s="142"/>
      <c r="AB38" s="142"/>
      <c r="AC38" s="142"/>
      <c r="AD38" s="142"/>
      <c r="AE38" s="142"/>
      <c r="AF38" s="142"/>
    </row>
    <row r="39" spans="2:32" ht="12.75" customHeight="1" x14ac:dyDescent="0.2">
      <c r="B39" s="360" t="s">
        <v>44</v>
      </c>
      <c r="C39" s="371"/>
      <c r="D39" s="361"/>
      <c r="E39" s="23">
        <v>575</v>
      </c>
      <c r="F39" s="32">
        <v>89</v>
      </c>
      <c r="G39" s="113">
        <v>664</v>
      </c>
      <c r="L39" s="142"/>
      <c r="M39" s="142"/>
      <c r="N39" s="118"/>
      <c r="O39" s="142"/>
      <c r="P39" s="142"/>
      <c r="Q39" s="142"/>
      <c r="R39" s="142"/>
      <c r="S39" s="142"/>
      <c r="T39" s="142"/>
      <c r="U39" s="142"/>
      <c r="V39" s="142"/>
      <c r="W39" s="142"/>
      <c r="X39" s="142"/>
      <c r="Y39" s="142"/>
      <c r="Z39" s="142"/>
      <c r="AA39" s="142"/>
      <c r="AB39" s="142"/>
      <c r="AC39" s="142"/>
      <c r="AD39" s="142"/>
      <c r="AE39" s="142"/>
      <c r="AF39" s="142"/>
    </row>
    <row r="40" spans="2:32" ht="8.25" customHeight="1" x14ac:dyDescent="0.2">
      <c r="B40" s="11"/>
      <c r="C40" s="11"/>
      <c r="D40" s="11"/>
      <c r="E40" s="11"/>
      <c r="F40" s="11"/>
      <c r="G40" s="12"/>
      <c r="H40" s="12"/>
    </row>
    <row r="41" spans="2:32" x14ac:dyDescent="0.2">
      <c r="B41" s="11"/>
      <c r="C41" s="11"/>
      <c r="D41" s="11"/>
      <c r="E41" s="11"/>
      <c r="F41" s="11"/>
      <c r="G41" s="12"/>
      <c r="H41" s="12"/>
    </row>
    <row r="42" spans="2:32" x14ac:dyDescent="0.2">
      <c r="B42" s="343" t="s">
        <v>54</v>
      </c>
      <c r="C42" s="343"/>
      <c r="D42" s="343"/>
      <c r="E42" s="343"/>
      <c r="F42" s="343"/>
      <c r="G42" s="343"/>
      <c r="H42" s="12"/>
    </row>
    <row r="43" spans="2:32" x14ac:dyDescent="0.2">
      <c r="B43" s="14"/>
      <c r="C43" s="6"/>
      <c r="D43" s="6"/>
      <c r="E43" s="4"/>
      <c r="G43" s="12"/>
    </row>
    <row r="44" spans="2:32" x14ac:dyDescent="0.2">
      <c r="B44" s="216" t="s">
        <v>45</v>
      </c>
      <c r="C44" s="216" t="s">
        <v>46</v>
      </c>
      <c r="D44" s="376" t="s">
        <v>73</v>
      </c>
      <c r="E44" s="377"/>
      <c r="F44" s="376" t="s">
        <v>34</v>
      </c>
      <c r="G44" s="377"/>
    </row>
    <row r="45" spans="2:32" x14ac:dyDescent="0.2">
      <c r="B45" s="133">
        <v>23</v>
      </c>
      <c r="C45" s="133">
        <v>1</v>
      </c>
      <c r="D45" s="378">
        <v>1</v>
      </c>
      <c r="E45" s="379"/>
      <c r="F45" s="380">
        <f>SUM(B45:E45)</f>
        <v>25</v>
      </c>
      <c r="G45" s="381"/>
    </row>
    <row r="48" spans="2:32" x14ac:dyDescent="0.2">
      <c r="B48" s="343" t="s">
        <v>231</v>
      </c>
      <c r="C48" s="343"/>
      <c r="D48" s="343"/>
      <c r="E48" s="343"/>
      <c r="F48" s="343"/>
      <c r="G48" s="343"/>
      <c r="H48" s="343"/>
      <c r="I48" s="343"/>
    </row>
    <row r="49" spans="2:9" x14ac:dyDescent="0.2">
      <c r="B49" s="7"/>
      <c r="C49" s="12"/>
      <c r="D49" s="12"/>
      <c r="E49" s="6"/>
      <c r="F49" s="4"/>
      <c r="G49" s="4"/>
      <c r="H49" s="93"/>
      <c r="I49" s="93"/>
    </row>
    <row r="50" spans="2:9" x14ac:dyDescent="0.2">
      <c r="B50" s="11"/>
      <c r="C50" s="11"/>
      <c r="D50" s="11"/>
      <c r="E50" s="366" t="s">
        <v>232</v>
      </c>
      <c r="F50" s="366"/>
      <c r="G50" s="366"/>
      <c r="H50" s="93"/>
      <c r="I50" s="93"/>
    </row>
    <row r="51" spans="2:9" ht="15" x14ac:dyDescent="0.2">
      <c r="B51" s="11"/>
      <c r="C51" s="11"/>
      <c r="D51" s="11"/>
      <c r="E51" s="286" t="s">
        <v>47</v>
      </c>
      <c r="F51" s="286" t="s">
        <v>48</v>
      </c>
      <c r="G51" s="288" t="s">
        <v>34</v>
      </c>
      <c r="H51" s="93"/>
      <c r="I51" s="93"/>
    </row>
    <row r="52" spans="2:9" x14ac:dyDescent="0.2">
      <c r="B52" s="367" t="s">
        <v>233</v>
      </c>
      <c r="C52" s="368" t="s">
        <v>222</v>
      </c>
      <c r="D52" s="368"/>
      <c r="E52" s="294">
        <v>10</v>
      </c>
      <c r="F52" s="292">
        <v>13</v>
      </c>
      <c r="G52" s="295">
        <v>23</v>
      </c>
      <c r="H52" s="93"/>
      <c r="I52" s="93"/>
    </row>
    <row r="53" spans="2:9" x14ac:dyDescent="0.2">
      <c r="B53" s="367"/>
      <c r="C53" s="368" t="s">
        <v>223</v>
      </c>
      <c r="D53" s="368"/>
      <c r="E53" s="294">
        <v>0</v>
      </c>
      <c r="F53" s="292">
        <v>0</v>
      </c>
      <c r="G53" s="295">
        <v>0</v>
      </c>
      <c r="H53" s="93"/>
      <c r="I53" s="93"/>
    </row>
    <row r="54" spans="2:9" x14ac:dyDescent="0.2">
      <c r="B54" s="367"/>
      <c r="C54" s="368" t="s">
        <v>224</v>
      </c>
      <c r="D54" s="368"/>
      <c r="E54" s="294">
        <v>23</v>
      </c>
      <c r="F54" s="292">
        <v>6</v>
      </c>
      <c r="G54" s="295">
        <v>29</v>
      </c>
      <c r="H54" s="93"/>
      <c r="I54" s="93"/>
    </row>
    <row r="55" spans="2:9" x14ac:dyDescent="0.2">
      <c r="B55" s="367"/>
      <c r="C55" s="368" t="s">
        <v>225</v>
      </c>
      <c r="D55" s="368"/>
      <c r="E55" s="294">
        <v>24</v>
      </c>
      <c r="F55" s="292">
        <v>10</v>
      </c>
      <c r="G55" s="295">
        <v>34</v>
      </c>
      <c r="H55" s="93"/>
      <c r="I55" s="93"/>
    </row>
    <row r="56" spans="2:9" x14ac:dyDescent="0.2">
      <c r="B56" s="367"/>
      <c r="C56" s="368" t="s">
        <v>226</v>
      </c>
      <c r="D56" s="368"/>
      <c r="E56" s="294">
        <v>533</v>
      </c>
      <c r="F56" s="292">
        <v>557</v>
      </c>
      <c r="G56" s="295">
        <v>1090</v>
      </c>
      <c r="H56" s="93"/>
      <c r="I56" s="93"/>
    </row>
    <row r="57" spans="2:9" x14ac:dyDescent="0.2">
      <c r="B57" s="367"/>
      <c r="C57" s="368" t="s">
        <v>227</v>
      </c>
      <c r="D57" s="368"/>
      <c r="E57" s="294">
        <v>12</v>
      </c>
      <c r="F57" s="292">
        <v>12</v>
      </c>
      <c r="G57" s="295">
        <v>24</v>
      </c>
      <c r="H57" s="93"/>
      <c r="I57" s="93"/>
    </row>
    <row r="58" spans="2:9" x14ac:dyDescent="0.2">
      <c r="B58" s="367"/>
      <c r="C58" s="369" t="s">
        <v>228</v>
      </c>
      <c r="D58" s="369"/>
      <c r="E58" s="297">
        <v>602</v>
      </c>
      <c r="F58" s="298">
        <v>598</v>
      </c>
      <c r="G58" s="295">
        <v>1200</v>
      </c>
      <c r="H58" s="93"/>
      <c r="I58" s="93"/>
    </row>
    <row r="59" spans="2:9" x14ac:dyDescent="0.2">
      <c r="B59" s="367"/>
      <c r="C59" s="369" t="s">
        <v>229</v>
      </c>
      <c r="D59" s="369"/>
      <c r="E59" s="297">
        <v>6</v>
      </c>
      <c r="F59" s="298">
        <v>17</v>
      </c>
      <c r="G59" s="295">
        <v>23</v>
      </c>
      <c r="H59" s="93"/>
      <c r="I59" s="93"/>
    </row>
    <row r="60" spans="2:9" x14ac:dyDescent="0.2">
      <c r="B60" s="93"/>
      <c r="C60" s="93"/>
      <c r="D60" s="93"/>
      <c r="E60" s="93"/>
      <c r="F60" s="93"/>
      <c r="G60" s="93"/>
      <c r="H60" s="93"/>
      <c r="I60" s="93"/>
    </row>
    <row r="61" spans="2:9" ht="30" customHeight="1" x14ac:dyDescent="0.2">
      <c r="B61" s="365" t="s">
        <v>230</v>
      </c>
      <c r="C61" s="365"/>
      <c r="D61" s="365"/>
      <c r="E61" s="365"/>
      <c r="F61" s="365"/>
      <c r="G61" s="365"/>
      <c r="H61" s="301"/>
      <c r="I61" s="93"/>
    </row>
  </sheetData>
  <customSheetViews>
    <customSheetView guid="{4BF6A69F-C29D-460A-9E84-5045F8F80EEB}" showGridLines="0">
      <selection activeCell="J7" sqref="J7"/>
      <pageMargins left="0.19685039370078741" right="0.15748031496062992" top="0.19685039370078741" bottom="0.19685039370078741" header="0.31496062992125984" footer="0.31496062992125984"/>
      <pageSetup paperSize="9" orientation="portrait"/>
    </customSheetView>
  </customSheetViews>
  <mergeCells count="35">
    <mergeCell ref="B61:G61"/>
    <mergeCell ref="B48:I48"/>
    <mergeCell ref="E50:G50"/>
    <mergeCell ref="B52:B59"/>
    <mergeCell ref="C52:D52"/>
    <mergeCell ref="C53:D53"/>
    <mergeCell ref="C54:D54"/>
    <mergeCell ref="C55:D55"/>
    <mergeCell ref="C56:D56"/>
    <mergeCell ref="C57:D57"/>
    <mergeCell ref="C58:D58"/>
    <mergeCell ref="C59:D59"/>
    <mergeCell ref="B16:B17"/>
    <mergeCell ref="B31:C33"/>
    <mergeCell ref="B19:G19"/>
    <mergeCell ref="B22:C24"/>
    <mergeCell ref="B25:C27"/>
    <mergeCell ref="B28:C30"/>
    <mergeCell ref="D45:E45"/>
    <mergeCell ref="F45:G45"/>
    <mergeCell ref="B35:G35"/>
    <mergeCell ref="B38:D38"/>
    <mergeCell ref="B39:D39"/>
    <mergeCell ref="B42:G42"/>
    <mergeCell ref="D44:E44"/>
    <mergeCell ref="F44:G44"/>
    <mergeCell ref="A1:I1"/>
    <mergeCell ref="B3:G3"/>
    <mergeCell ref="B5:B13"/>
    <mergeCell ref="C5:C6"/>
    <mergeCell ref="D5:D6"/>
    <mergeCell ref="E5:H5"/>
    <mergeCell ref="C7:C9"/>
    <mergeCell ref="C10:C12"/>
    <mergeCell ref="C13:D13"/>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G24"/>
  <sheetViews>
    <sheetView workbookViewId="0">
      <pane ySplit="1" topLeftCell="A2" activePane="bottomLeft" state="frozen"/>
      <selection activeCell="G22" sqref="G22"/>
      <selection pane="bottomLeft" activeCell="C16" sqref="C16"/>
    </sheetView>
  </sheetViews>
  <sheetFormatPr baseColWidth="10" defaultRowHeight="12.75" x14ac:dyDescent="0.2"/>
  <cols>
    <col min="1" max="1" width="19.28515625" style="234" customWidth="1"/>
    <col min="2" max="2" width="17.28515625" style="234" customWidth="1"/>
    <col min="3" max="3" width="20.42578125" style="234" customWidth="1"/>
    <col min="4" max="5" width="13.5703125" style="234" customWidth="1"/>
    <col min="6" max="6" width="82.85546875" style="234" customWidth="1"/>
    <col min="7" max="7" width="13.7109375" style="246" customWidth="1"/>
    <col min="8" max="256" width="11.42578125" style="246"/>
    <col min="257" max="257" width="9.85546875" style="246" customWidth="1"/>
    <col min="258" max="258" width="17.140625" style="246" customWidth="1"/>
    <col min="259" max="259" width="11.85546875" style="246" customWidth="1"/>
    <col min="260" max="260" width="15.5703125" style="246" customWidth="1"/>
    <col min="261" max="261" width="12.42578125" style="246" customWidth="1"/>
    <col min="262" max="262" width="76.5703125" style="246" customWidth="1"/>
    <col min="263" max="512" width="11.42578125" style="246"/>
    <col min="513" max="513" width="9.85546875" style="246" customWidth="1"/>
    <col min="514" max="514" width="17.140625" style="246" customWidth="1"/>
    <col min="515" max="515" width="11.85546875" style="246" customWidth="1"/>
    <col min="516" max="516" width="15.5703125" style="246" customWidth="1"/>
    <col min="517" max="517" width="12.42578125" style="246" customWidth="1"/>
    <col min="518" max="518" width="76.5703125" style="246" customWidth="1"/>
    <col min="519" max="768" width="11.42578125" style="246"/>
    <col min="769" max="769" width="9.85546875" style="246" customWidth="1"/>
    <col min="770" max="770" width="17.140625" style="246" customWidth="1"/>
    <col min="771" max="771" width="11.85546875" style="246" customWidth="1"/>
    <col min="772" max="772" width="15.5703125" style="246" customWidth="1"/>
    <col min="773" max="773" width="12.42578125" style="246" customWidth="1"/>
    <col min="774" max="774" width="76.5703125" style="246" customWidth="1"/>
    <col min="775" max="1024" width="11.42578125" style="246"/>
    <col min="1025" max="1025" width="9.85546875" style="246" customWidth="1"/>
    <col min="1026" max="1026" width="17.140625" style="246" customWidth="1"/>
    <col min="1027" max="1027" width="11.85546875" style="246" customWidth="1"/>
    <col min="1028" max="1028" width="15.5703125" style="246" customWidth="1"/>
    <col min="1029" max="1029" width="12.42578125" style="246" customWidth="1"/>
    <col min="1030" max="1030" width="76.5703125" style="246" customWidth="1"/>
    <col min="1031" max="1280" width="11.42578125" style="246"/>
    <col min="1281" max="1281" width="9.85546875" style="246" customWidth="1"/>
    <col min="1282" max="1282" width="17.140625" style="246" customWidth="1"/>
    <col min="1283" max="1283" width="11.85546875" style="246" customWidth="1"/>
    <col min="1284" max="1284" width="15.5703125" style="246" customWidth="1"/>
    <col min="1285" max="1285" width="12.42578125" style="246" customWidth="1"/>
    <col min="1286" max="1286" width="76.5703125" style="246" customWidth="1"/>
    <col min="1287" max="1536" width="11.42578125" style="246"/>
    <col min="1537" max="1537" width="9.85546875" style="246" customWidth="1"/>
    <col min="1538" max="1538" width="17.140625" style="246" customWidth="1"/>
    <col min="1539" max="1539" width="11.85546875" style="246" customWidth="1"/>
    <col min="1540" max="1540" width="15.5703125" style="246" customWidth="1"/>
    <col min="1541" max="1541" width="12.42578125" style="246" customWidth="1"/>
    <col min="1542" max="1542" width="76.5703125" style="246" customWidth="1"/>
    <col min="1543" max="1792" width="11.42578125" style="246"/>
    <col min="1793" max="1793" width="9.85546875" style="246" customWidth="1"/>
    <col min="1794" max="1794" width="17.140625" style="246" customWidth="1"/>
    <col min="1795" max="1795" width="11.85546875" style="246" customWidth="1"/>
    <col min="1796" max="1796" width="15.5703125" style="246" customWidth="1"/>
    <col min="1797" max="1797" width="12.42578125" style="246" customWidth="1"/>
    <col min="1798" max="1798" width="76.5703125" style="246" customWidth="1"/>
    <col min="1799" max="2048" width="11.42578125" style="246"/>
    <col min="2049" max="2049" width="9.85546875" style="246" customWidth="1"/>
    <col min="2050" max="2050" width="17.140625" style="246" customWidth="1"/>
    <col min="2051" max="2051" width="11.85546875" style="246" customWidth="1"/>
    <col min="2052" max="2052" width="15.5703125" style="246" customWidth="1"/>
    <col min="2053" max="2053" width="12.42578125" style="246" customWidth="1"/>
    <col min="2054" max="2054" width="76.5703125" style="246" customWidth="1"/>
    <col min="2055" max="2304" width="11.42578125" style="246"/>
    <col min="2305" max="2305" width="9.85546875" style="246" customWidth="1"/>
    <col min="2306" max="2306" width="17.140625" style="246" customWidth="1"/>
    <col min="2307" max="2307" width="11.85546875" style="246" customWidth="1"/>
    <col min="2308" max="2308" width="15.5703125" style="246" customWidth="1"/>
    <col min="2309" max="2309" width="12.42578125" style="246" customWidth="1"/>
    <col min="2310" max="2310" width="76.5703125" style="246" customWidth="1"/>
    <col min="2311" max="2560" width="11.42578125" style="246"/>
    <col min="2561" max="2561" width="9.85546875" style="246" customWidth="1"/>
    <col min="2562" max="2562" width="17.140625" style="246" customWidth="1"/>
    <col min="2563" max="2563" width="11.85546875" style="246" customWidth="1"/>
    <col min="2564" max="2564" width="15.5703125" style="246" customWidth="1"/>
    <col min="2565" max="2565" width="12.42578125" style="246" customWidth="1"/>
    <col min="2566" max="2566" width="76.5703125" style="246" customWidth="1"/>
    <col min="2567" max="2816" width="11.42578125" style="246"/>
    <col min="2817" max="2817" width="9.85546875" style="246" customWidth="1"/>
    <col min="2818" max="2818" width="17.140625" style="246" customWidth="1"/>
    <col min="2819" max="2819" width="11.85546875" style="246" customWidth="1"/>
    <col min="2820" max="2820" width="15.5703125" style="246" customWidth="1"/>
    <col min="2821" max="2821" width="12.42578125" style="246" customWidth="1"/>
    <col min="2822" max="2822" width="76.5703125" style="246" customWidth="1"/>
    <col min="2823" max="3072" width="11.42578125" style="246"/>
    <col min="3073" max="3073" width="9.85546875" style="246" customWidth="1"/>
    <col min="3074" max="3074" width="17.140625" style="246" customWidth="1"/>
    <col min="3075" max="3075" width="11.85546875" style="246" customWidth="1"/>
    <col min="3076" max="3076" width="15.5703125" style="246" customWidth="1"/>
    <col min="3077" max="3077" width="12.42578125" style="246" customWidth="1"/>
    <col min="3078" max="3078" width="76.5703125" style="246" customWidth="1"/>
    <col min="3079" max="3328" width="11.42578125" style="246"/>
    <col min="3329" max="3329" width="9.85546875" style="246" customWidth="1"/>
    <col min="3330" max="3330" width="17.140625" style="246" customWidth="1"/>
    <col min="3331" max="3331" width="11.85546875" style="246" customWidth="1"/>
    <col min="3332" max="3332" width="15.5703125" style="246" customWidth="1"/>
    <col min="3333" max="3333" width="12.42578125" style="246" customWidth="1"/>
    <col min="3334" max="3334" width="76.5703125" style="246" customWidth="1"/>
    <col min="3335" max="3584" width="11.42578125" style="246"/>
    <col min="3585" max="3585" width="9.85546875" style="246" customWidth="1"/>
    <col min="3586" max="3586" width="17.140625" style="246" customWidth="1"/>
    <col min="3587" max="3587" width="11.85546875" style="246" customWidth="1"/>
    <col min="3588" max="3588" width="15.5703125" style="246" customWidth="1"/>
    <col min="3589" max="3589" width="12.42578125" style="246" customWidth="1"/>
    <col min="3590" max="3590" width="76.5703125" style="246" customWidth="1"/>
    <col min="3591" max="3840" width="11.42578125" style="246"/>
    <col min="3841" max="3841" width="9.85546875" style="246" customWidth="1"/>
    <col min="3842" max="3842" width="17.140625" style="246" customWidth="1"/>
    <col min="3843" max="3843" width="11.85546875" style="246" customWidth="1"/>
    <col min="3844" max="3844" width="15.5703125" style="246" customWidth="1"/>
    <col min="3845" max="3845" width="12.42578125" style="246" customWidth="1"/>
    <col min="3846" max="3846" width="76.5703125" style="246" customWidth="1"/>
    <col min="3847" max="4096" width="11.42578125" style="246"/>
    <col min="4097" max="4097" width="9.85546875" style="246" customWidth="1"/>
    <col min="4098" max="4098" width="17.140625" style="246" customWidth="1"/>
    <col min="4099" max="4099" width="11.85546875" style="246" customWidth="1"/>
    <col min="4100" max="4100" width="15.5703125" style="246" customWidth="1"/>
    <col min="4101" max="4101" width="12.42578125" style="246" customWidth="1"/>
    <col min="4102" max="4102" width="76.5703125" style="246" customWidth="1"/>
    <col min="4103" max="4352" width="11.42578125" style="246"/>
    <col min="4353" max="4353" width="9.85546875" style="246" customWidth="1"/>
    <col min="4354" max="4354" width="17.140625" style="246" customWidth="1"/>
    <col min="4355" max="4355" width="11.85546875" style="246" customWidth="1"/>
    <col min="4356" max="4356" width="15.5703125" style="246" customWidth="1"/>
    <col min="4357" max="4357" width="12.42578125" style="246" customWidth="1"/>
    <col min="4358" max="4358" width="76.5703125" style="246" customWidth="1"/>
    <col min="4359" max="4608" width="11.42578125" style="246"/>
    <col min="4609" max="4609" width="9.85546875" style="246" customWidth="1"/>
    <col min="4610" max="4610" width="17.140625" style="246" customWidth="1"/>
    <col min="4611" max="4611" width="11.85546875" style="246" customWidth="1"/>
    <col min="4612" max="4612" width="15.5703125" style="246" customWidth="1"/>
    <col min="4613" max="4613" width="12.42578125" style="246" customWidth="1"/>
    <col min="4614" max="4614" width="76.5703125" style="246" customWidth="1"/>
    <col min="4615" max="4864" width="11.42578125" style="246"/>
    <col min="4865" max="4865" width="9.85546875" style="246" customWidth="1"/>
    <col min="4866" max="4866" width="17.140625" style="246" customWidth="1"/>
    <col min="4867" max="4867" width="11.85546875" style="246" customWidth="1"/>
    <col min="4868" max="4868" width="15.5703125" style="246" customWidth="1"/>
    <col min="4869" max="4869" width="12.42578125" style="246" customWidth="1"/>
    <col min="4870" max="4870" width="76.5703125" style="246" customWidth="1"/>
    <col min="4871" max="5120" width="11.42578125" style="246"/>
    <col min="5121" max="5121" width="9.85546875" style="246" customWidth="1"/>
    <col min="5122" max="5122" width="17.140625" style="246" customWidth="1"/>
    <col min="5123" max="5123" width="11.85546875" style="246" customWidth="1"/>
    <col min="5124" max="5124" width="15.5703125" style="246" customWidth="1"/>
    <col min="5125" max="5125" width="12.42578125" style="246" customWidth="1"/>
    <col min="5126" max="5126" width="76.5703125" style="246" customWidth="1"/>
    <col min="5127" max="5376" width="11.42578125" style="246"/>
    <col min="5377" max="5377" width="9.85546875" style="246" customWidth="1"/>
    <col min="5378" max="5378" width="17.140625" style="246" customWidth="1"/>
    <col min="5379" max="5379" width="11.85546875" style="246" customWidth="1"/>
    <col min="5380" max="5380" width="15.5703125" style="246" customWidth="1"/>
    <col min="5381" max="5381" width="12.42578125" style="246" customWidth="1"/>
    <col min="5382" max="5382" width="76.5703125" style="246" customWidth="1"/>
    <col min="5383" max="5632" width="11.42578125" style="246"/>
    <col min="5633" max="5633" width="9.85546875" style="246" customWidth="1"/>
    <col min="5634" max="5634" width="17.140625" style="246" customWidth="1"/>
    <col min="5635" max="5635" width="11.85546875" style="246" customWidth="1"/>
    <col min="5636" max="5636" width="15.5703125" style="246" customWidth="1"/>
    <col min="5637" max="5637" width="12.42578125" style="246" customWidth="1"/>
    <col min="5638" max="5638" width="76.5703125" style="246" customWidth="1"/>
    <col min="5639" max="5888" width="11.42578125" style="246"/>
    <col min="5889" max="5889" width="9.85546875" style="246" customWidth="1"/>
    <col min="5890" max="5890" width="17.140625" style="246" customWidth="1"/>
    <col min="5891" max="5891" width="11.85546875" style="246" customWidth="1"/>
    <col min="5892" max="5892" width="15.5703125" style="246" customWidth="1"/>
    <col min="5893" max="5893" width="12.42578125" style="246" customWidth="1"/>
    <col min="5894" max="5894" width="76.5703125" style="246" customWidth="1"/>
    <col min="5895" max="6144" width="11.42578125" style="246"/>
    <col min="6145" max="6145" width="9.85546875" style="246" customWidth="1"/>
    <col min="6146" max="6146" width="17.140625" style="246" customWidth="1"/>
    <col min="6147" max="6147" width="11.85546875" style="246" customWidth="1"/>
    <col min="6148" max="6148" width="15.5703125" style="246" customWidth="1"/>
    <col min="6149" max="6149" width="12.42578125" style="246" customWidth="1"/>
    <col min="6150" max="6150" width="76.5703125" style="246" customWidth="1"/>
    <col min="6151" max="6400" width="11.42578125" style="246"/>
    <col min="6401" max="6401" width="9.85546875" style="246" customWidth="1"/>
    <col min="6402" max="6402" width="17.140625" style="246" customWidth="1"/>
    <col min="6403" max="6403" width="11.85546875" style="246" customWidth="1"/>
    <col min="6404" max="6404" width="15.5703125" style="246" customWidth="1"/>
    <col min="6405" max="6405" width="12.42578125" style="246" customWidth="1"/>
    <col min="6406" max="6406" width="76.5703125" style="246" customWidth="1"/>
    <col min="6407" max="6656" width="11.42578125" style="246"/>
    <col min="6657" max="6657" width="9.85546875" style="246" customWidth="1"/>
    <col min="6658" max="6658" width="17.140625" style="246" customWidth="1"/>
    <col min="6659" max="6659" width="11.85546875" style="246" customWidth="1"/>
    <col min="6660" max="6660" width="15.5703125" style="246" customWidth="1"/>
    <col min="6661" max="6661" width="12.42578125" style="246" customWidth="1"/>
    <col min="6662" max="6662" width="76.5703125" style="246" customWidth="1"/>
    <col min="6663" max="6912" width="11.42578125" style="246"/>
    <col min="6913" max="6913" width="9.85546875" style="246" customWidth="1"/>
    <col min="6914" max="6914" width="17.140625" style="246" customWidth="1"/>
    <col min="6915" max="6915" width="11.85546875" style="246" customWidth="1"/>
    <col min="6916" max="6916" width="15.5703125" style="246" customWidth="1"/>
    <col min="6917" max="6917" width="12.42578125" style="246" customWidth="1"/>
    <col min="6918" max="6918" width="76.5703125" style="246" customWidth="1"/>
    <col min="6919" max="7168" width="11.42578125" style="246"/>
    <col min="7169" max="7169" width="9.85546875" style="246" customWidth="1"/>
    <col min="7170" max="7170" width="17.140625" style="246" customWidth="1"/>
    <col min="7171" max="7171" width="11.85546875" style="246" customWidth="1"/>
    <col min="7172" max="7172" width="15.5703125" style="246" customWidth="1"/>
    <col min="7173" max="7173" width="12.42578125" style="246" customWidth="1"/>
    <col min="7174" max="7174" width="76.5703125" style="246" customWidth="1"/>
    <col min="7175" max="7424" width="11.42578125" style="246"/>
    <col min="7425" max="7425" width="9.85546875" style="246" customWidth="1"/>
    <col min="7426" max="7426" width="17.140625" style="246" customWidth="1"/>
    <col min="7427" max="7427" width="11.85546875" style="246" customWidth="1"/>
    <col min="7428" max="7428" width="15.5703125" style="246" customWidth="1"/>
    <col min="7429" max="7429" width="12.42578125" style="246" customWidth="1"/>
    <col min="7430" max="7430" width="76.5703125" style="246" customWidth="1"/>
    <col min="7431" max="7680" width="11.42578125" style="246"/>
    <col min="7681" max="7681" width="9.85546875" style="246" customWidth="1"/>
    <col min="7682" max="7682" width="17.140625" style="246" customWidth="1"/>
    <col min="7683" max="7683" width="11.85546875" style="246" customWidth="1"/>
    <col min="7684" max="7684" width="15.5703125" style="246" customWidth="1"/>
    <col min="7685" max="7685" width="12.42578125" style="246" customWidth="1"/>
    <col min="7686" max="7686" width="76.5703125" style="246" customWidth="1"/>
    <col min="7687" max="7936" width="11.42578125" style="246"/>
    <col min="7937" max="7937" width="9.85546875" style="246" customWidth="1"/>
    <col min="7938" max="7938" width="17.140625" style="246" customWidth="1"/>
    <col min="7939" max="7939" width="11.85546875" style="246" customWidth="1"/>
    <col min="7940" max="7940" width="15.5703125" style="246" customWidth="1"/>
    <col min="7941" max="7941" width="12.42578125" style="246" customWidth="1"/>
    <col min="7942" max="7942" width="76.5703125" style="246" customWidth="1"/>
    <col min="7943" max="8192" width="11.42578125" style="246"/>
    <col min="8193" max="8193" width="9.85546875" style="246" customWidth="1"/>
    <col min="8194" max="8194" width="17.140625" style="246" customWidth="1"/>
    <col min="8195" max="8195" width="11.85546875" style="246" customWidth="1"/>
    <col min="8196" max="8196" width="15.5703125" style="246" customWidth="1"/>
    <col min="8197" max="8197" width="12.42578125" style="246" customWidth="1"/>
    <col min="8198" max="8198" width="76.5703125" style="246" customWidth="1"/>
    <col min="8199" max="8448" width="11.42578125" style="246"/>
    <col min="8449" max="8449" width="9.85546875" style="246" customWidth="1"/>
    <col min="8450" max="8450" width="17.140625" style="246" customWidth="1"/>
    <col min="8451" max="8451" width="11.85546875" style="246" customWidth="1"/>
    <col min="8452" max="8452" width="15.5703125" style="246" customWidth="1"/>
    <col min="8453" max="8453" width="12.42578125" style="246" customWidth="1"/>
    <col min="8454" max="8454" width="76.5703125" style="246" customWidth="1"/>
    <col min="8455" max="8704" width="11.42578125" style="246"/>
    <col min="8705" max="8705" width="9.85546875" style="246" customWidth="1"/>
    <col min="8706" max="8706" width="17.140625" style="246" customWidth="1"/>
    <col min="8707" max="8707" width="11.85546875" style="246" customWidth="1"/>
    <col min="8708" max="8708" width="15.5703125" style="246" customWidth="1"/>
    <col min="8709" max="8709" width="12.42578125" style="246" customWidth="1"/>
    <col min="8710" max="8710" width="76.5703125" style="246" customWidth="1"/>
    <col min="8711" max="8960" width="11.42578125" style="246"/>
    <col min="8961" max="8961" width="9.85546875" style="246" customWidth="1"/>
    <col min="8962" max="8962" width="17.140625" style="246" customWidth="1"/>
    <col min="8963" max="8963" width="11.85546875" style="246" customWidth="1"/>
    <col min="8964" max="8964" width="15.5703125" style="246" customWidth="1"/>
    <col min="8965" max="8965" width="12.42578125" style="246" customWidth="1"/>
    <col min="8966" max="8966" width="76.5703125" style="246" customWidth="1"/>
    <col min="8967" max="9216" width="11.42578125" style="246"/>
    <col min="9217" max="9217" width="9.85546875" style="246" customWidth="1"/>
    <col min="9218" max="9218" width="17.140625" style="246" customWidth="1"/>
    <col min="9219" max="9219" width="11.85546875" style="246" customWidth="1"/>
    <col min="9220" max="9220" width="15.5703125" style="246" customWidth="1"/>
    <col min="9221" max="9221" width="12.42578125" style="246" customWidth="1"/>
    <col min="9222" max="9222" width="76.5703125" style="246" customWidth="1"/>
    <col min="9223" max="9472" width="11.42578125" style="246"/>
    <col min="9473" max="9473" width="9.85546875" style="246" customWidth="1"/>
    <col min="9474" max="9474" width="17.140625" style="246" customWidth="1"/>
    <col min="9475" max="9475" width="11.85546875" style="246" customWidth="1"/>
    <col min="9476" max="9476" width="15.5703125" style="246" customWidth="1"/>
    <col min="9477" max="9477" width="12.42578125" style="246" customWidth="1"/>
    <col min="9478" max="9478" width="76.5703125" style="246" customWidth="1"/>
    <col min="9479" max="9728" width="11.42578125" style="246"/>
    <col min="9729" max="9729" width="9.85546875" style="246" customWidth="1"/>
    <col min="9730" max="9730" width="17.140625" style="246" customWidth="1"/>
    <col min="9731" max="9731" width="11.85546875" style="246" customWidth="1"/>
    <col min="9732" max="9732" width="15.5703125" style="246" customWidth="1"/>
    <col min="9733" max="9733" width="12.42578125" style="246" customWidth="1"/>
    <col min="9734" max="9734" width="76.5703125" style="246" customWidth="1"/>
    <col min="9735" max="9984" width="11.42578125" style="246"/>
    <col min="9985" max="9985" width="9.85546875" style="246" customWidth="1"/>
    <col min="9986" max="9986" width="17.140625" style="246" customWidth="1"/>
    <col min="9987" max="9987" width="11.85546875" style="246" customWidth="1"/>
    <col min="9988" max="9988" width="15.5703125" style="246" customWidth="1"/>
    <col min="9989" max="9989" width="12.42578125" style="246" customWidth="1"/>
    <col min="9990" max="9990" width="76.5703125" style="246" customWidth="1"/>
    <col min="9991" max="10240" width="11.42578125" style="246"/>
    <col min="10241" max="10241" width="9.85546875" style="246" customWidth="1"/>
    <col min="10242" max="10242" width="17.140625" style="246" customWidth="1"/>
    <col min="10243" max="10243" width="11.85546875" style="246" customWidth="1"/>
    <col min="10244" max="10244" width="15.5703125" style="246" customWidth="1"/>
    <col min="10245" max="10245" width="12.42578125" style="246" customWidth="1"/>
    <col min="10246" max="10246" width="76.5703125" style="246" customWidth="1"/>
    <col min="10247" max="10496" width="11.42578125" style="246"/>
    <col min="10497" max="10497" width="9.85546875" style="246" customWidth="1"/>
    <col min="10498" max="10498" width="17.140625" style="246" customWidth="1"/>
    <col min="10499" max="10499" width="11.85546875" style="246" customWidth="1"/>
    <col min="10500" max="10500" width="15.5703125" style="246" customWidth="1"/>
    <col min="10501" max="10501" width="12.42578125" style="246" customWidth="1"/>
    <col min="10502" max="10502" width="76.5703125" style="246" customWidth="1"/>
    <col min="10503" max="10752" width="11.42578125" style="246"/>
    <col min="10753" max="10753" width="9.85546875" style="246" customWidth="1"/>
    <col min="10754" max="10754" width="17.140625" style="246" customWidth="1"/>
    <col min="10755" max="10755" width="11.85546875" style="246" customWidth="1"/>
    <col min="10756" max="10756" width="15.5703125" style="246" customWidth="1"/>
    <col min="10757" max="10757" width="12.42578125" style="246" customWidth="1"/>
    <col min="10758" max="10758" width="76.5703125" style="246" customWidth="1"/>
    <col min="10759" max="11008" width="11.42578125" style="246"/>
    <col min="11009" max="11009" width="9.85546875" style="246" customWidth="1"/>
    <col min="11010" max="11010" width="17.140625" style="246" customWidth="1"/>
    <col min="11011" max="11011" width="11.85546875" style="246" customWidth="1"/>
    <col min="11012" max="11012" width="15.5703125" style="246" customWidth="1"/>
    <col min="11013" max="11013" width="12.42578125" style="246" customWidth="1"/>
    <col min="11014" max="11014" width="76.5703125" style="246" customWidth="1"/>
    <col min="11015" max="11264" width="11.42578125" style="246"/>
    <col min="11265" max="11265" width="9.85546875" style="246" customWidth="1"/>
    <col min="11266" max="11266" width="17.140625" style="246" customWidth="1"/>
    <col min="11267" max="11267" width="11.85546875" style="246" customWidth="1"/>
    <col min="11268" max="11268" width="15.5703125" style="246" customWidth="1"/>
    <col min="11269" max="11269" width="12.42578125" style="246" customWidth="1"/>
    <col min="11270" max="11270" width="76.5703125" style="246" customWidth="1"/>
    <col min="11271" max="11520" width="11.42578125" style="246"/>
    <col min="11521" max="11521" width="9.85546875" style="246" customWidth="1"/>
    <col min="11522" max="11522" width="17.140625" style="246" customWidth="1"/>
    <col min="11523" max="11523" width="11.85546875" style="246" customWidth="1"/>
    <col min="11524" max="11524" width="15.5703125" style="246" customWidth="1"/>
    <col min="11525" max="11525" width="12.42578125" style="246" customWidth="1"/>
    <col min="11526" max="11526" width="76.5703125" style="246" customWidth="1"/>
    <col min="11527" max="11776" width="11.42578125" style="246"/>
    <col min="11777" max="11777" width="9.85546875" style="246" customWidth="1"/>
    <col min="11778" max="11778" width="17.140625" style="246" customWidth="1"/>
    <col min="11779" max="11779" width="11.85546875" style="246" customWidth="1"/>
    <col min="11780" max="11780" width="15.5703125" style="246" customWidth="1"/>
    <col min="11781" max="11781" width="12.42578125" style="246" customWidth="1"/>
    <col min="11782" max="11782" width="76.5703125" style="246" customWidth="1"/>
    <col min="11783" max="12032" width="11.42578125" style="246"/>
    <col min="12033" max="12033" width="9.85546875" style="246" customWidth="1"/>
    <col min="12034" max="12034" width="17.140625" style="246" customWidth="1"/>
    <col min="12035" max="12035" width="11.85546875" style="246" customWidth="1"/>
    <col min="12036" max="12036" width="15.5703125" style="246" customWidth="1"/>
    <col min="12037" max="12037" width="12.42578125" style="246" customWidth="1"/>
    <col min="12038" max="12038" width="76.5703125" style="246" customWidth="1"/>
    <col min="12039" max="12288" width="11.42578125" style="246"/>
    <col min="12289" max="12289" width="9.85546875" style="246" customWidth="1"/>
    <col min="12290" max="12290" width="17.140625" style="246" customWidth="1"/>
    <col min="12291" max="12291" width="11.85546875" style="246" customWidth="1"/>
    <col min="12292" max="12292" width="15.5703125" style="246" customWidth="1"/>
    <col min="12293" max="12293" width="12.42578125" style="246" customWidth="1"/>
    <col min="12294" max="12294" width="76.5703125" style="246" customWidth="1"/>
    <col min="12295" max="12544" width="11.42578125" style="246"/>
    <col min="12545" max="12545" width="9.85546875" style="246" customWidth="1"/>
    <col min="12546" max="12546" width="17.140625" style="246" customWidth="1"/>
    <col min="12547" max="12547" width="11.85546875" style="246" customWidth="1"/>
    <col min="12548" max="12548" width="15.5703125" style="246" customWidth="1"/>
    <col min="12549" max="12549" width="12.42578125" style="246" customWidth="1"/>
    <col min="12550" max="12550" width="76.5703125" style="246" customWidth="1"/>
    <col min="12551" max="12800" width="11.42578125" style="246"/>
    <col min="12801" max="12801" width="9.85546875" style="246" customWidth="1"/>
    <col min="12802" max="12802" width="17.140625" style="246" customWidth="1"/>
    <col min="12803" max="12803" width="11.85546875" style="246" customWidth="1"/>
    <col min="12804" max="12804" width="15.5703125" style="246" customWidth="1"/>
    <col min="12805" max="12805" width="12.42578125" style="246" customWidth="1"/>
    <col min="12806" max="12806" width="76.5703125" style="246" customWidth="1"/>
    <col min="12807" max="13056" width="11.42578125" style="246"/>
    <col min="13057" max="13057" width="9.85546875" style="246" customWidth="1"/>
    <col min="13058" max="13058" width="17.140625" style="246" customWidth="1"/>
    <col min="13059" max="13059" width="11.85546875" style="246" customWidth="1"/>
    <col min="13060" max="13060" width="15.5703125" style="246" customWidth="1"/>
    <col min="13061" max="13061" width="12.42578125" style="246" customWidth="1"/>
    <col min="13062" max="13062" width="76.5703125" style="246" customWidth="1"/>
    <col min="13063" max="13312" width="11.42578125" style="246"/>
    <col min="13313" max="13313" width="9.85546875" style="246" customWidth="1"/>
    <col min="13314" max="13314" width="17.140625" style="246" customWidth="1"/>
    <col min="13315" max="13315" width="11.85546875" style="246" customWidth="1"/>
    <col min="13316" max="13316" width="15.5703125" style="246" customWidth="1"/>
    <col min="13317" max="13317" width="12.42578125" style="246" customWidth="1"/>
    <col min="13318" max="13318" width="76.5703125" style="246" customWidth="1"/>
    <col min="13319" max="13568" width="11.42578125" style="246"/>
    <col min="13569" max="13569" width="9.85546875" style="246" customWidth="1"/>
    <col min="13570" max="13570" width="17.140625" style="246" customWidth="1"/>
    <col min="13571" max="13571" width="11.85546875" style="246" customWidth="1"/>
    <col min="13572" max="13572" width="15.5703125" style="246" customWidth="1"/>
    <col min="13573" max="13573" width="12.42578125" style="246" customWidth="1"/>
    <col min="13574" max="13574" width="76.5703125" style="246" customWidth="1"/>
    <col min="13575" max="13824" width="11.42578125" style="246"/>
    <col min="13825" max="13825" width="9.85546875" style="246" customWidth="1"/>
    <col min="13826" max="13826" width="17.140625" style="246" customWidth="1"/>
    <col min="13827" max="13827" width="11.85546875" style="246" customWidth="1"/>
    <col min="13828" max="13828" width="15.5703125" style="246" customWidth="1"/>
    <col min="13829" max="13829" width="12.42578125" style="246" customWidth="1"/>
    <col min="13830" max="13830" width="76.5703125" style="246" customWidth="1"/>
    <col min="13831" max="14080" width="11.42578125" style="246"/>
    <col min="14081" max="14081" width="9.85546875" style="246" customWidth="1"/>
    <col min="14082" max="14082" width="17.140625" style="246" customWidth="1"/>
    <col min="14083" max="14083" width="11.85546875" style="246" customWidth="1"/>
    <col min="14084" max="14084" width="15.5703125" style="246" customWidth="1"/>
    <col min="14085" max="14085" width="12.42578125" style="246" customWidth="1"/>
    <col min="14086" max="14086" width="76.5703125" style="246" customWidth="1"/>
    <col min="14087" max="14336" width="11.42578125" style="246"/>
    <col min="14337" max="14337" width="9.85546875" style="246" customWidth="1"/>
    <col min="14338" max="14338" width="17.140625" style="246" customWidth="1"/>
    <col min="14339" max="14339" width="11.85546875" style="246" customWidth="1"/>
    <col min="14340" max="14340" width="15.5703125" style="246" customWidth="1"/>
    <col min="14341" max="14341" width="12.42578125" style="246" customWidth="1"/>
    <col min="14342" max="14342" width="76.5703125" style="246" customWidth="1"/>
    <col min="14343" max="14592" width="11.42578125" style="246"/>
    <col min="14593" max="14593" width="9.85546875" style="246" customWidth="1"/>
    <col min="14594" max="14594" width="17.140625" style="246" customWidth="1"/>
    <col min="14595" max="14595" width="11.85546875" style="246" customWidth="1"/>
    <col min="14596" max="14596" width="15.5703125" style="246" customWidth="1"/>
    <col min="14597" max="14597" width="12.42578125" style="246" customWidth="1"/>
    <col min="14598" max="14598" width="76.5703125" style="246" customWidth="1"/>
    <col min="14599" max="14848" width="11.42578125" style="246"/>
    <col min="14849" max="14849" width="9.85546875" style="246" customWidth="1"/>
    <col min="14850" max="14850" width="17.140625" style="246" customWidth="1"/>
    <col min="14851" max="14851" width="11.85546875" style="246" customWidth="1"/>
    <col min="14852" max="14852" width="15.5703125" style="246" customWidth="1"/>
    <col min="14853" max="14853" width="12.42578125" style="246" customWidth="1"/>
    <col min="14854" max="14854" width="76.5703125" style="246" customWidth="1"/>
    <col min="14855" max="15104" width="11.42578125" style="246"/>
    <col min="15105" max="15105" width="9.85546875" style="246" customWidth="1"/>
    <col min="15106" max="15106" width="17.140625" style="246" customWidth="1"/>
    <col min="15107" max="15107" width="11.85546875" style="246" customWidth="1"/>
    <col min="15108" max="15108" width="15.5703125" style="246" customWidth="1"/>
    <col min="15109" max="15109" width="12.42578125" style="246" customWidth="1"/>
    <col min="15110" max="15110" width="76.5703125" style="246" customWidth="1"/>
    <col min="15111" max="15360" width="11.42578125" style="246"/>
    <col min="15361" max="15361" width="9.85546875" style="246" customWidth="1"/>
    <col min="15362" max="15362" width="17.140625" style="246" customWidth="1"/>
    <col min="15363" max="15363" width="11.85546875" style="246" customWidth="1"/>
    <col min="15364" max="15364" width="15.5703125" style="246" customWidth="1"/>
    <col min="15365" max="15365" width="12.42578125" style="246" customWidth="1"/>
    <col min="15366" max="15366" width="76.5703125" style="246" customWidth="1"/>
    <col min="15367" max="15616" width="11.42578125" style="246"/>
    <col min="15617" max="15617" width="9.85546875" style="246" customWidth="1"/>
    <col min="15618" max="15618" width="17.140625" style="246" customWidth="1"/>
    <col min="15619" max="15619" width="11.85546875" style="246" customWidth="1"/>
    <col min="15620" max="15620" width="15.5703125" style="246" customWidth="1"/>
    <col min="15621" max="15621" width="12.42578125" style="246" customWidth="1"/>
    <col min="15622" max="15622" width="76.5703125" style="246" customWidth="1"/>
    <col min="15623" max="15872" width="11.42578125" style="246"/>
    <col min="15873" max="15873" width="9.85546875" style="246" customWidth="1"/>
    <col min="15874" max="15874" width="17.140625" style="246" customWidth="1"/>
    <col min="15875" max="15875" width="11.85546875" style="246" customWidth="1"/>
    <col min="15876" max="15876" width="15.5703125" style="246" customWidth="1"/>
    <col min="15877" max="15877" width="12.42578125" style="246" customWidth="1"/>
    <col min="15878" max="15878" width="76.5703125" style="246" customWidth="1"/>
    <col min="15879" max="16128" width="11.42578125" style="246"/>
    <col min="16129" max="16129" width="9.85546875" style="246" customWidth="1"/>
    <col min="16130" max="16130" width="17.140625" style="246" customWidth="1"/>
    <col min="16131" max="16131" width="11.85546875" style="246" customWidth="1"/>
    <col min="16132" max="16132" width="15.5703125" style="246" customWidth="1"/>
    <col min="16133" max="16133" width="12.42578125" style="246" customWidth="1"/>
    <col min="16134" max="16134" width="76.5703125" style="246" customWidth="1"/>
    <col min="16135" max="16384" width="11.42578125" style="246"/>
  </cols>
  <sheetData>
    <row r="1" spans="1:7" s="253" customFormat="1" ht="42.75" x14ac:dyDescent="0.2">
      <c r="A1" s="255" t="s">
        <v>181</v>
      </c>
      <c r="B1" s="254" t="s">
        <v>240</v>
      </c>
      <c r="C1" s="254" t="s">
        <v>241</v>
      </c>
      <c r="D1" s="254" t="s">
        <v>242</v>
      </c>
      <c r="E1" s="254" t="s">
        <v>243</v>
      </c>
      <c r="F1" s="254" t="s">
        <v>180</v>
      </c>
      <c r="G1" s="306" t="s">
        <v>179</v>
      </c>
    </row>
    <row r="2" spans="1:7" ht="55.5" customHeight="1" x14ac:dyDescent="0.2">
      <c r="A2" s="325" t="s">
        <v>178</v>
      </c>
      <c r="B2" s="325" t="s">
        <v>235</v>
      </c>
      <c r="C2" s="326" t="s">
        <v>127</v>
      </c>
      <c r="D2" s="326">
        <v>3</v>
      </c>
      <c r="E2" s="326" t="s">
        <v>236</v>
      </c>
      <c r="F2" s="250" t="s">
        <v>177</v>
      </c>
    </row>
    <row r="3" spans="1:7" ht="50.1" customHeight="1" x14ac:dyDescent="0.2">
      <c r="A3" s="325" t="s">
        <v>176</v>
      </c>
      <c r="B3" s="325" t="s">
        <v>175</v>
      </c>
      <c r="C3" s="326" t="s">
        <v>174</v>
      </c>
      <c r="D3" s="326">
        <v>3</v>
      </c>
      <c r="E3" s="326" t="s">
        <v>236</v>
      </c>
      <c r="F3" s="250" t="s">
        <v>173</v>
      </c>
    </row>
    <row r="4" spans="1:7" ht="63.95" customHeight="1" x14ac:dyDescent="0.2">
      <c r="A4" s="325" t="s">
        <v>172</v>
      </c>
      <c r="B4" s="325" t="s">
        <v>138</v>
      </c>
      <c r="C4" s="326" t="s">
        <v>127</v>
      </c>
      <c r="D4" s="326">
        <v>3</v>
      </c>
      <c r="E4" s="326" t="s">
        <v>236</v>
      </c>
      <c r="F4" s="252" t="s">
        <v>171</v>
      </c>
    </row>
    <row r="5" spans="1:7" ht="60" x14ac:dyDescent="0.2">
      <c r="A5" s="325" t="s">
        <v>170</v>
      </c>
      <c r="B5" s="325" t="s">
        <v>158</v>
      </c>
      <c r="C5" s="325" t="s">
        <v>157</v>
      </c>
      <c r="D5" s="326">
        <v>5</v>
      </c>
      <c r="E5" s="326" t="s">
        <v>237</v>
      </c>
      <c r="F5" s="250" t="s">
        <v>169</v>
      </c>
    </row>
    <row r="6" spans="1:7" ht="48" x14ac:dyDescent="0.2">
      <c r="A6" s="325" t="s">
        <v>168</v>
      </c>
      <c r="B6" s="325" t="s">
        <v>158</v>
      </c>
      <c r="C6" s="325" t="s">
        <v>157</v>
      </c>
      <c r="D6" s="326">
        <v>5</v>
      </c>
      <c r="E6" s="326" t="s">
        <v>237</v>
      </c>
      <c r="F6" s="250" t="s">
        <v>167</v>
      </c>
    </row>
    <row r="7" spans="1:7" ht="48" x14ac:dyDescent="0.2">
      <c r="A7" s="325" t="s">
        <v>166</v>
      </c>
      <c r="B7" s="325" t="s">
        <v>158</v>
      </c>
      <c r="C7" s="325" t="s">
        <v>157</v>
      </c>
      <c r="D7" s="326">
        <v>5</v>
      </c>
      <c r="E7" s="326" t="s">
        <v>237</v>
      </c>
      <c r="F7" s="250" t="s">
        <v>165</v>
      </c>
    </row>
    <row r="8" spans="1:7" ht="24" x14ac:dyDescent="0.2">
      <c r="A8" s="325" t="s">
        <v>164</v>
      </c>
      <c r="B8" s="325" t="s">
        <v>158</v>
      </c>
      <c r="C8" s="325" t="s">
        <v>157</v>
      </c>
      <c r="D8" s="326">
        <v>6</v>
      </c>
      <c r="E8" s="326" t="s">
        <v>237</v>
      </c>
      <c r="F8" s="250" t="s">
        <v>163</v>
      </c>
      <c r="G8" s="240"/>
    </row>
    <row r="9" spans="1:7" ht="36" x14ac:dyDescent="0.2">
      <c r="A9" s="325" t="s">
        <v>162</v>
      </c>
      <c r="B9" s="325" t="s">
        <v>158</v>
      </c>
      <c r="C9" s="325" t="s">
        <v>157</v>
      </c>
      <c r="D9" s="326">
        <v>6</v>
      </c>
      <c r="E9" s="326" t="s">
        <v>237</v>
      </c>
      <c r="F9" s="250" t="s">
        <v>161</v>
      </c>
      <c r="G9" s="251"/>
    </row>
    <row r="10" spans="1:7" ht="36" x14ac:dyDescent="0.2">
      <c r="A10" s="325" t="s">
        <v>160</v>
      </c>
      <c r="B10" s="325" t="s">
        <v>158</v>
      </c>
      <c r="C10" s="325" t="s">
        <v>157</v>
      </c>
      <c r="D10" s="326">
        <v>6</v>
      </c>
      <c r="E10" s="326" t="s">
        <v>237</v>
      </c>
      <c r="F10" s="250" t="s">
        <v>159</v>
      </c>
    </row>
    <row r="11" spans="1:7" ht="24" x14ac:dyDescent="0.2">
      <c r="A11" s="325" t="s">
        <v>137</v>
      </c>
      <c r="B11" s="325" t="s">
        <v>158</v>
      </c>
      <c r="C11" s="325" t="s">
        <v>157</v>
      </c>
      <c r="D11" s="326">
        <v>6</v>
      </c>
      <c r="E11" s="326" t="s">
        <v>237</v>
      </c>
      <c r="F11" s="250" t="s">
        <v>156</v>
      </c>
    </row>
    <row r="12" spans="1:7" ht="50.25" customHeight="1" x14ac:dyDescent="0.2">
      <c r="A12" s="325" t="s">
        <v>155</v>
      </c>
      <c r="B12" s="325" t="s">
        <v>154</v>
      </c>
      <c r="C12" s="325" t="s">
        <v>153</v>
      </c>
      <c r="D12" s="326">
        <v>7</v>
      </c>
      <c r="E12" s="326" t="s">
        <v>238</v>
      </c>
      <c r="F12" s="250" t="s">
        <v>152</v>
      </c>
    </row>
    <row r="13" spans="1:7" ht="72" x14ac:dyDescent="0.2">
      <c r="A13" s="325" t="s">
        <v>151</v>
      </c>
      <c r="B13" s="325" t="s">
        <v>150</v>
      </c>
      <c r="C13" s="325" t="s">
        <v>149</v>
      </c>
      <c r="D13" s="326">
        <v>7</v>
      </c>
      <c r="E13" s="326" t="s">
        <v>238</v>
      </c>
      <c r="F13" s="250" t="s">
        <v>148</v>
      </c>
    </row>
    <row r="14" spans="1:7" ht="42.75" customHeight="1" x14ac:dyDescent="0.2">
      <c r="A14" s="325" t="s">
        <v>147</v>
      </c>
      <c r="B14" s="325" t="s">
        <v>138</v>
      </c>
      <c r="C14" s="325" t="s">
        <v>137</v>
      </c>
      <c r="D14" s="326">
        <v>6</v>
      </c>
      <c r="E14" s="326" t="s">
        <v>239</v>
      </c>
      <c r="F14" s="250" t="s">
        <v>146</v>
      </c>
    </row>
    <row r="15" spans="1:7" ht="42.75" customHeight="1" x14ac:dyDescent="0.2">
      <c r="A15" s="325" t="s">
        <v>145</v>
      </c>
      <c r="B15" s="325" t="s">
        <v>144</v>
      </c>
      <c r="C15" s="325" t="s">
        <v>137</v>
      </c>
      <c r="D15" s="326">
        <v>7</v>
      </c>
      <c r="E15" s="326" t="s">
        <v>238</v>
      </c>
      <c r="F15" s="250" t="s">
        <v>143</v>
      </c>
    </row>
    <row r="16" spans="1:7" ht="42.75" customHeight="1" x14ac:dyDescent="0.2">
      <c r="A16" s="325" t="s">
        <v>142</v>
      </c>
      <c r="B16" s="325" t="s">
        <v>141</v>
      </c>
      <c r="C16" s="325" t="s">
        <v>137</v>
      </c>
      <c r="D16" s="326">
        <v>6</v>
      </c>
      <c r="E16" s="326" t="s">
        <v>238</v>
      </c>
      <c r="F16" s="250" t="s">
        <v>140</v>
      </c>
    </row>
    <row r="17" spans="1:6" ht="42.75" customHeight="1" x14ac:dyDescent="0.2">
      <c r="A17" s="325" t="s">
        <v>139</v>
      </c>
      <c r="B17" s="325" t="s">
        <v>138</v>
      </c>
      <c r="C17" s="325" t="s">
        <v>137</v>
      </c>
      <c r="D17" s="326">
        <v>6</v>
      </c>
      <c r="E17" s="326" t="s">
        <v>239</v>
      </c>
      <c r="F17" s="250" t="s">
        <v>136</v>
      </c>
    </row>
    <row r="18" spans="1:6" ht="42.75" customHeight="1" x14ac:dyDescent="0.2">
      <c r="A18" s="248"/>
      <c r="B18" s="248"/>
      <c r="C18" s="248"/>
      <c r="D18" s="249"/>
      <c r="E18" s="249"/>
      <c r="F18" s="248"/>
    </row>
    <row r="19" spans="1:6" ht="42.75" customHeight="1" x14ac:dyDescent="0.2">
      <c r="A19" s="248"/>
      <c r="B19" s="248"/>
      <c r="C19" s="248"/>
      <c r="D19" s="249"/>
      <c r="E19" s="249"/>
      <c r="F19" s="248"/>
    </row>
    <row r="20" spans="1:6" ht="42.75" customHeight="1" x14ac:dyDescent="0.2">
      <c r="A20" s="248"/>
      <c r="B20" s="248"/>
      <c r="C20" s="248"/>
      <c r="D20" s="249"/>
      <c r="E20" s="249"/>
      <c r="F20" s="248"/>
    </row>
    <row r="21" spans="1:6" s="247" customFormat="1" ht="18" customHeight="1" x14ac:dyDescent="0.2">
      <c r="A21" s="340"/>
      <c r="B21" s="340"/>
      <c r="C21" s="340"/>
      <c r="D21" s="340"/>
      <c r="E21" s="340"/>
      <c r="F21" s="340"/>
    </row>
    <row r="22" spans="1:6" s="247" customFormat="1" ht="29.25" customHeight="1" x14ac:dyDescent="0.2">
      <c r="A22" s="340"/>
      <c r="B22" s="340"/>
      <c r="C22" s="340"/>
      <c r="D22" s="340"/>
      <c r="E22" s="340"/>
      <c r="F22" s="340"/>
    </row>
    <row r="23" spans="1:6" s="235" customFormat="1" ht="18.75" customHeight="1" x14ac:dyDescent="0.2">
      <c r="A23" s="340"/>
      <c r="B23" s="340"/>
      <c r="C23" s="340"/>
      <c r="D23" s="340"/>
      <c r="E23" s="340"/>
      <c r="F23" s="340"/>
    </row>
    <row r="24" spans="1:6" s="247" customFormat="1" ht="29.25" customHeight="1" x14ac:dyDescent="0.2">
      <c r="A24" s="341"/>
      <c r="B24" s="341"/>
      <c r="C24" s="341"/>
      <c r="D24" s="341"/>
      <c r="E24" s="341"/>
      <c r="F24" s="341"/>
    </row>
  </sheetData>
  <mergeCells count="4">
    <mergeCell ref="A21:F21"/>
    <mergeCell ref="A22:F22"/>
    <mergeCell ref="A23:F23"/>
    <mergeCell ref="A24:F24"/>
  </mergeCells>
  <hyperlinks>
    <hyperlink ref="G1" location="Sommaire!A1" display="sommaire" xr:uid="{00000000-0004-0000-0100-000000000000}"/>
  </hyperlinks>
  <pageMargins left="0.25" right="0.25"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65">
    <tabColor rgb="FF009CC1"/>
  </sheetPr>
  <dimension ref="A1:K58"/>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4.8554687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10" x14ac:dyDescent="0.2">
      <c r="A1" s="342" t="s">
        <v>91</v>
      </c>
      <c r="B1" s="342"/>
      <c r="C1" s="342"/>
      <c r="D1" s="342"/>
      <c r="E1" s="342"/>
      <c r="F1" s="342"/>
      <c r="G1" s="342"/>
      <c r="H1" s="342"/>
      <c r="I1" s="342"/>
    </row>
    <row r="2" spans="1:10" x14ac:dyDescent="0.2">
      <c r="A2" s="152"/>
      <c r="B2" s="152"/>
      <c r="C2" s="152"/>
      <c r="D2" s="152"/>
      <c r="E2" s="152"/>
      <c r="F2" s="152"/>
      <c r="G2" s="152"/>
      <c r="H2" s="152"/>
      <c r="I2" s="152"/>
    </row>
    <row r="3" spans="1:10" x14ac:dyDescent="0.2">
      <c r="A3" s="152"/>
      <c r="B3" s="343" t="s">
        <v>55</v>
      </c>
      <c r="C3" s="343"/>
      <c r="D3" s="343"/>
      <c r="E3" s="343"/>
      <c r="F3" s="343"/>
      <c r="G3" s="343"/>
      <c r="H3" s="130"/>
      <c r="I3" s="152"/>
    </row>
    <row r="4" spans="1:10" ht="8.25" customHeight="1" x14ac:dyDescent="0.2">
      <c r="B4" s="7"/>
      <c r="C4" s="4"/>
      <c r="D4" s="4"/>
      <c r="E4" s="5"/>
      <c r="F4" s="6"/>
      <c r="G4" s="4"/>
      <c r="H4" s="7"/>
    </row>
    <row r="5" spans="1:10" x14ac:dyDescent="0.2">
      <c r="B5" s="354" t="s">
        <v>35</v>
      </c>
      <c r="C5" s="347" t="s">
        <v>36</v>
      </c>
      <c r="D5" s="347" t="s">
        <v>50</v>
      </c>
      <c r="E5" s="344" t="s">
        <v>35</v>
      </c>
      <c r="F5" s="345"/>
      <c r="G5" s="345"/>
      <c r="H5" s="346"/>
    </row>
    <row r="6" spans="1:10" ht="25.5" x14ac:dyDescent="0.2">
      <c r="B6" s="364"/>
      <c r="C6" s="348"/>
      <c r="D6" s="348"/>
      <c r="E6" s="184" t="s">
        <v>37</v>
      </c>
      <c r="F6" s="184" t="s">
        <v>38</v>
      </c>
      <c r="G6" s="184" t="s">
        <v>34</v>
      </c>
      <c r="H6" s="186" t="s">
        <v>39</v>
      </c>
    </row>
    <row r="7" spans="1:10" ht="15" customHeight="1" x14ac:dyDescent="0.2">
      <c r="B7" s="364"/>
      <c r="C7" s="349" t="s">
        <v>47</v>
      </c>
      <c r="D7" s="213" t="s">
        <v>47</v>
      </c>
      <c r="E7" s="18">
        <v>29</v>
      </c>
      <c r="F7" s="19">
        <v>7</v>
      </c>
      <c r="G7" s="2">
        <v>36</v>
      </c>
      <c r="H7" s="20">
        <v>0</v>
      </c>
      <c r="J7" s="149"/>
    </row>
    <row r="8" spans="1:10" ht="15" x14ac:dyDescent="0.2">
      <c r="B8" s="364"/>
      <c r="C8" s="350"/>
      <c r="D8" s="214" t="s">
        <v>48</v>
      </c>
      <c r="E8" s="18">
        <v>1084</v>
      </c>
      <c r="F8" s="19">
        <v>221</v>
      </c>
      <c r="G8" s="2">
        <v>1305</v>
      </c>
      <c r="H8" s="20">
        <v>0</v>
      </c>
    </row>
    <row r="9" spans="1:10" x14ac:dyDescent="0.2">
      <c r="B9" s="364"/>
      <c r="C9" s="351"/>
      <c r="D9" s="15" t="s">
        <v>34</v>
      </c>
      <c r="E9" s="21">
        <v>1113</v>
      </c>
      <c r="F9" s="21">
        <v>228</v>
      </c>
      <c r="G9" s="21">
        <v>1341</v>
      </c>
      <c r="H9" s="21">
        <v>0</v>
      </c>
    </row>
    <row r="10" spans="1:10" customFormat="1" x14ac:dyDescent="0.2">
      <c r="B10" s="355"/>
      <c r="C10" s="362" t="s">
        <v>34</v>
      </c>
      <c r="D10" s="363"/>
      <c r="E10" s="21">
        <f>E9</f>
        <v>1113</v>
      </c>
      <c r="F10" s="21">
        <f t="shared" ref="F10:H10" si="0">F9</f>
        <v>228</v>
      </c>
      <c r="G10" s="21">
        <f t="shared" si="0"/>
        <v>1341</v>
      </c>
      <c r="H10" s="21">
        <f t="shared" si="0"/>
        <v>0</v>
      </c>
    </row>
    <row r="11" spans="1:10" x14ac:dyDescent="0.2">
      <c r="B11" s="145"/>
      <c r="C11" s="135"/>
      <c r="D11" s="135"/>
      <c r="E11" s="45"/>
      <c r="F11" s="45"/>
      <c r="G11" s="45"/>
      <c r="H11" s="45"/>
    </row>
    <row r="12" spans="1:10" x14ac:dyDescent="0.2">
      <c r="B12" s="8"/>
      <c r="C12" s="8"/>
      <c r="D12" s="8"/>
      <c r="E12" s="184" t="s">
        <v>37</v>
      </c>
      <c r="F12" s="184" t="s">
        <v>38</v>
      </c>
      <c r="G12" s="184" t="s">
        <v>34</v>
      </c>
    </row>
    <row r="13" spans="1:10" x14ac:dyDescent="0.2">
      <c r="B13" s="354" t="s">
        <v>28</v>
      </c>
      <c r="C13" s="49" t="s">
        <v>29</v>
      </c>
      <c r="D13" s="166"/>
      <c r="E13" s="22">
        <v>0</v>
      </c>
      <c r="F13" s="22">
        <v>0</v>
      </c>
      <c r="G13" s="205">
        <f>SUM(E13:F13)</f>
        <v>0</v>
      </c>
    </row>
    <row r="14" spans="1:10" x14ac:dyDescent="0.2">
      <c r="B14" s="355"/>
      <c r="C14" s="50" t="s">
        <v>30</v>
      </c>
      <c r="D14" s="167"/>
      <c r="E14" s="23">
        <v>0</v>
      </c>
      <c r="F14" s="23">
        <v>0</v>
      </c>
      <c r="G14" s="204">
        <f>SUM(E14:F14)</f>
        <v>0</v>
      </c>
    </row>
    <row r="15" spans="1:10" ht="17.25" customHeight="1" x14ac:dyDescent="0.2">
      <c r="B15" s="11"/>
    </row>
    <row r="16" spans="1:10" x14ac:dyDescent="0.2">
      <c r="B16" s="343" t="s">
        <v>52</v>
      </c>
      <c r="C16" s="343"/>
      <c r="D16" s="343"/>
      <c r="E16" s="343"/>
      <c r="F16" s="343"/>
      <c r="G16" s="343"/>
      <c r="H16" s="16"/>
    </row>
    <row r="17" spans="2:11" ht="8.25" customHeight="1" x14ac:dyDescent="0.2">
      <c r="B17" s="7"/>
      <c r="C17" s="12"/>
      <c r="D17" s="12"/>
      <c r="E17" s="6"/>
      <c r="F17" s="4"/>
      <c r="G17" s="4"/>
      <c r="H17" s="11"/>
    </row>
    <row r="18" spans="2:11" x14ac:dyDescent="0.2">
      <c r="B18" s="12"/>
      <c r="C18" s="12"/>
      <c r="D18" s="187" t="s">
        <v>50</v>
      </c>
      <c r="E18" s="187" t="s">
        <v>37</v>
      </c>
      <c r="F18" s="188" t="s">
        <v>38</v>
      </c>
      <c r="G18" s="187" t="s">
        <v>34</v>
      </c>
      <c r="H18" s="11"/>
    </row>
    <row r="19" spans="2:11" ht="15" x14ac:dyDescent="0.2">
      <c r="B19" s="352" t="s">
        <v>40</v>
      </c>
      <c r="C19" s="372"/>
      <c r="D19" s="131" t="s">
        <v>47</v>
      </c>
      <c r="E19" s="24">
        <v>1104</v>
      </c>
      <c r="F19" s="25">
        <v>234</v>
      </c>
      <c r="G19" s="26">
        <v>1338</v>
      </c>
      <c r="H19" s="11"/>
    </row>
    <row r="20" spans="2:11" ht="15" x14ac:dyDescent="0.2">
      <c r="B20" s="353"/>
      <c r="C20" s="373"/>
      <c r="D20" s="132" t="s">
        <v>48</v>
      </c>
      <c r="E20" s="19">
        <v>15</v>
      </c>
      <c r="F20" s="18">
        <v>2</v>
      </c>
      <c r="G20" s="2">
        <v>17</v>
      </c>
      <c r="H20" s="11"/>
    </row>
    <row r="21" spans="2:11" x14ac:dyDescent="0.2">
      <c r="B21" s="374"/>
      <c r="C21" s="375"/>
      <c r="D21" s="15" t="s">
        <v>34</v>
      </c>
      <c r="E21" s="26">
        <v>1119</v>
      </c>
      <c r="F21" s="35">
        <v>236</v>
      </c>
      <c r="G21" s="26">
        <v>1355</v>
      </c>
      <c r="H21" s="11"/>
    </row>
    <row r="22" spans="2:11" ht="15" x14ac:dyDescent="0.2">
      <c r="B22" s="352" t="s">
        <v>41</v>
      </c>
      <c r="C22" s="372"/>
      <c r="D22" s="131" t="s">
        <v>47</v>
      </c>
      <c r="E22" s="36">
        <v>1088</v>
      </c>
      <c r="F22" s="24">
        <v>230</v>
      </c>
      <c r="G22" s="37">
        <v>1318</v>
      </c>
      <c r="H22" s="12"/>
    </row>
    <row r="23" spans="2:11" ht="15" x14ac:dyDescent="0.2">
      <c r="B23" s="353"/>
      <c r="C23" s="373"/>
      <c r="D23" s="132" t="s">
        <v>48</v>
      </c>
      <c r="E23" s="38">
        <v>10</v>
      </c>
      <c r="F23" s="27">
        <v>1</v>
      </c>
      <c r="G23" s="39">
        <v>11</v>
      </c>
      <c r="H23" s="12"/>
    </row>
    <row r="24" spans="2:11" x14ac:dyDescent="0.2">
      <c r="B24" s="374"/>
      <c r="C24" s="375"/>
      <c r="D24" s="15" t="s">
        <v>34</v>
      </c>
      <c r="E24" s="21">
        <v>1098</v>
      </c>
      <c r="F24" s="40">
        <v>231</v>
      </c>
      <c r="G24" s="21">
        <v>1329</v>
      </c>
      <c r="H24" s="12"/>
    </row>
    <row r="25" spans="2:11" ht="12.75" customHeight="1" x14ac:dyDescent="0.2">
      <c r="B25" s="356" t="s">
        <v>42</v>
      </c>
      <c r="C25" s="357"/>
      <c r="D25" s="131" t="s">
        <v>47</v>
      </c>
      <c r="E25" s="24">
        <v>3</v>
      </c>
      <c r="F25" s="25">
        <v>5</v>
      </c>
      <c r="G25" s="26">
        <v>8</v>
      </c>
      <c r="H25" s="12"/>
    </row>
    <row r="26" spans="2:11" ht="12.75" customHeight="1" x14ac:dyDescent="0.2">
      <c r="B26" s="358"/>
      <c r="C26" s="359"/>
      <c r="D26" s="132" t="s">
        <v>48</v>
      </c>
      <c r="E26" s="19">
        <v>0</v>
      </c>
      <c r="F26" s="18">
        <v>0</v>
      </c>
      <c r="G26" s="2">
        <v>0</v>
      </c>
      <c r="H26" s="12"/>
    </row>
    <row r="27" spans="2:11" ht="12.75" customHeight="1" x14ac:dyDescent="0.2">
      <c r="B27" s="360"/>
      <c r="C27" s="361"/>
      <c r="D27" s="15" t="s">
        <v>34</v>
      </c>
      <c r="E27" s="26">
        <v>3</v>
      </c>
      <c r="F27" s="35">
        <v>5</v>
      </c>
      <c r="G27" s="26">
        <v>8</v>
      </c>
      <c r="H27" s="12"/>
    </row>
    <row r="28" spans="2:11" ht="12.75" customHeight="1" x14ac:dyDescent="0.2">
      <c r="B28" s="356" t="s">
        <v>43</v>
      </c>
      <c r="C28" s="357"/>
      <c r="D28" s="131" t="s">
        <v>47</v>
      </c>
      <c r="E28" s="24">
        <v>3</v>
      </c>
      <c r="F28" s="25">
        <v>5</v>
      </c>
      <c r="G28" s="26">
        <v>8</v>
      </c>
      <c r="H28" s="1"/>
      <c r="K28" s="150"/>
    </row>
    <row r="29" spans="2:11" ht="12.75" customHeight="1" x14ac:dyDescent="0.2">
      <c r="B29" s="358"/>
      <c r="C29" s="359"/>
      <c r="D29" s="132" t="s">
        <v>48</v>
      </c>
      <c r="E29" s="19">
        <v>0</v>
      </c>
      <c r="F29" s="18">
        <v>0</v>
      </c>
      <c r="G29" s="2">
        <v>0</v>
      </c>
      <c r="H29" s="1"/>
    </row>
    <row r="30" spans="2:11" ht="12.75" customHeight="1" x14ac:dyDescent="0.2">
      <c r="B30" s="360"/>
      <c r="C30" s="361"/>
      <c r="D30" s="15" t="s">
        <v>34</v>
      </c>
      <c r="E30" s="21">
        <v>3</v>
      </c>
      <c r="F30" s="40">
        <v>5</v>
      </c>
      <c r="G30" s="21">
        <v>8</v>
      </c>
      <c r="H30" s="1"/>
    </row>
    <row r="31" spans="2:11" ht="17.25" customHeight="1" x14ac:dyDescent="0.2">
      <c r="B31" s="11"/>
      <c r="C31" s="11"/>
      <c r="D31" s="11"/>
      <c r="E31" s="13"/>
      <c r="F31" s="13"/>
      <c r="G31" s="13"/>
      <c r="H31" s="12"/>
    </row>
    <row r="32" spans="2:11" x14ac:dyDescent="0.2">
      <c r="B32" s="343" t="s">
        <v>53</v>
      </c>
      <c r="C32" s="343"/>
      <c r="D32" s="343"/>
      <c r="E32" s="343"/>
      <c r="F32" s="343"/>
      <c r="G32" s="343"/>
      <c r="H32" s="16"/>
    </row>
    <row r="33" spans="2:9" ht="8.25" customHeight="1" x14ac:dyDescent="0.2">
      <c r="B33" s="7"/>
      <c r="C33" s="12"/>
      <c r="D33" s="12"/>
      <c r="E33" s="12"/>
      <c r="F33" s="12"/>
      <c r="G33" s="12"/>
      <c r="H33" s="12"/>
    </row>
    <row r="34" spans="2:9" x14ac:dyDescent="0.2">
      <c r="B34" s="8"/>
      <c r="C34" s="8"/>
      <c r="D34" s="8"/>
      <c r="E34" s="187" t="s">
        <v>37</v>
      </c>
      <c r="F34" s="188" t="s">
        <v>38</v>
      </c>
      <c r="G34" s="187" t="s">
        <v>34</v>
      </c>
      <c r="H34" s="12"/>
    </row>
    <row r="35" spans="2:9" ht="27" customHeight="1" x14ac:dyDescent="0.2">
      <c r="B35" s="356" t="s">
        <v>67</v>
      </c>
      <c r="C35" s="383"/>
      <c r="D35" s="357"/>
      <c r="E35" s="22">
        <v>2985</v>
      </c>
      <c r="F35" s="30">
        <v>703</v>
      </c>
      <c r="G35" s="31">
        <v>3688</v>
      </c>
      <c r="H35" s="12"/>
    </row>
    <row r="36" spans="2:9" ht="12.75" customHeight="1" x14ac:dyDescent="0.2">
      <c r="B36" s="360" t="s">
        <v>44</v>
      </c>
      <c r="C36" s="371"/>
      <c r="D36" s="361"/>
      <c r="E36" s="23">
        <v>1759</v>
      </c>
      <c r="F36" s="32">
        <v>409</v>
      </c>
      <c r="G36" s="33">
        <v>2168</v>
      </c>
      <c r="H36" s="12"/>
    </row>
    <row r="37" spans="2:9" ht="8.25" customHeight="1" x14ac:dyDescent="0.2">
      <c r="B37" s="11"/>
      <c r="C37" s="11"/>
      <c r="D37" s="11"/>
      <c r="E37" s="11"/>
      <c r="F37" s="11"/>
      <c r="G37" s="12"/>
      <c r="H37" s="12"/>
    </row>
    <row r="38" spans="2:9" x14ac:dyDescent="0.2">
      <c r="B38" s="11"/>
      <c r="C38" s="11"/>
      <c r="D38" s="11"/>
      <c r="E38" s="11"/>
      <c r="F38" s="11"/>
      <c r="G38" s="12"/>
      <c r="H38" s="12"/>
    </row>
    <row r="39" spans="2:9" x14ac:dyDescent="0.2">
      <c r="B39" s="343" t="s">
        <v>54</v>
      </c>
      <c r="C39" s="343"/>
      <c r="D39" s="343"/>
      <c r="E39" s="343"/>
      <c r="F39" s="343"/>
      <c r="G39" s="343"/>
      <c r="H39" s="12"/>
    </row>
    <row r="40" spans="2:9" x14ac:dyDescent="0.2">
      <c r="B40" s="14"/>
      <c r="C40" s="6"/>
      <c r="D40" s="6"/>
      <c r="E40" s="4"/>
      <c r="G40" s="12"/>
    </row>
    <row r="41" spans="2:9" x14ac:dyDescent="0.2">
      <c r="B41" s="189" t="s">
        <v>45</v>
      </c>
      <c r="C41" s="189" t="s">
        <v>46</v>
      </c>
      <c r="D41" s="376" t="s">
        <v>73</v>
      </c>
      <c r="E41" s="377"/>
      <c r="F41" s="376" t="s">
        <v>34</v>
      </c>
      <c r="G41" s="377"/>
    </row>
    <row r="42" spans="2:9" x14ac:dyDescent="0.2">
      <c r="B42" s="133">
        <v>31</v>
      </c>
      <c r="C42" s="133">
        <v>5</v>
      </c>
      <c r="D42" s="378">
        <v>1</v>
      </c>
      <c r="E42" s="379"/>
      <c r="F42" s="380">
        <f>SUM(B42:E42)</f>
        <v>37</v>
      </c>
      <c r="G42" s="381"/>
    </row>
    <row r="45" spans="2:9" x14ac:dyDescent="0.2">
      <c r="B45" s="343" t="s">
        <v>231</v>
      </c>
      <c r="C45" s="343"/>
      <c r="D45" s="343"/>
      <c r="E45" s="343"/>
      <c r="F45" s="343"/>
      <c r="G45" s="343"/>
      <c r="H45" s="343"/>
      <c r="I45" s="343"/>
    </row>
    <row r="46" spans="2:9" x14ac:dyDescent="0.2">
      <c r="B46" s="7"/>
      <c r="C46" s="12"/>
      <c r="D46" s="12"/>
      <c r="E46" s="6"/>
      <c r="F46" s="4"/>
      <c r="G46" s="4"/>
    </row>
    <row r="47" spans="2:9" x14ac:dyDescent="0.2">
      <c r="D47" s="284"/>
      <c r="E47" s="366" t="s">
        <v>232</v>
      </c>
      <c r="F47" s="366"/>
      <c r="G47" s="300"/>
      <c r="H47" s="300"/>
      <c r="I47" s="300"/>
    </row>
    <row r="48" spans="2:9" ht="15" x14ac:dyDescent="0.2">
      <c r="C48" s="11"/>
      <c r="D48" s="167"/>
      <c r="E48" s="286" t="s">
        <v>47</v>
      </c>
      <c r="F48" s="288" t="s">
        <v>34</v>
      </c>
    </row>
    <row r="49" spans="2:8" x14ac:dyDescent="0.2">
      <c r="B49" s="367" t="s">
        <v>233</v>
      </c>
      <c r="C49" s="368" t="s">
        <v>222</v>
      </c>
      <c r="D49" s="368"/>
      <c r="E49" s="294">
        <v>27</v>
      </c>
      <c r="F49" s="295">
        <v>27</v>
      </c>
    </row>
    <row r="50" spans="2:8" x14ac:dyDescent="0.2">
      <c r="B50" s="367"/>
      <c r="C50" s="368" t="s">
        <v>223</v>
      </c>
      <c r="D50" s="368"/>
      <c r="E50" s="319">
        <v>2</v>
      </c>
      <c r="F50" s="320">
        <v>2</v>
      </c>
      <c r="G50" s="147"/>
    </row>
    <row r="51" spans="2:8" x14ac:dyDescent="0.2">
      <c r="B51" s="367"/>
      <c r="C51" s="368" t="s">
        <v>224</v>
      </c>
      <c r="D51" s="368"/>
      <c r="E51" s="294">
        <v>37</v>
      </c>
      <c r="F51" s="295">
        <v>37</v>
      </c>
    </row>
    <row r="52" spans="2:8" x14ac:dyDescent="0.2">
      <c r="B52" s="367"/>
      <c r="C52" s="368" t="s">
        <v>225</v>
      </c>
      <c r="D52" s="368"/>
      <c r="E52" s="294">
        <v>7</v>
      </c>
      <c r="F52" s="295">
        <v>7</v>
      </c>
    </row>
    <row r="53" spans="2:8" x14ac:dyDescent="0.2">
      <c r="B53" s="367"/>
      <c r="C53" s="368" t="s">
        <v>226</v>
      </c>
      <c r="D53" s="368"/>
      <c r="E53" s="294">
        <v>1171</v>
      </c>
      <c r="F53" s="295">
        <v>1171</v>
      </c>
    </row>
    <row r="54" spans="2:8" x14ac:dyDescent="0.2">
      <c r="B54" s="367"/>
      <c r="C54" s="368" t="s">
        <v>227</v>
      </c>
      <c r="D54" s="368"/>
      <c r="E54" s="294">
        <v>23</v>
      </c>
      <c r="F54" s="295">
        <v>23</v>
      </c>
    </row>
    <row r="55" spans="2:8" x14ac:dyDescent="0.2">
      <c r="B55" s="367"/>
      <c r="C55" s="369" t="s">
        <v>228</v>
      </c>
      <c r="D55" s="369"/>
      <c r="E55" s="297">
        <v>1267</v>
      </c>
      <c r="F55" s="295">
        <v>1267</v>
      </c>
    </row>
    <row r="56" spans="2:8" x14ac:dyDescent="0.2">
      <c r="B56" s="367"/>
      <c r="C56" s="369" t="s">
        <v>229</v>
      </c>
      <c r="D56" s="369"/>
      <c r="E56" s="297">
        <v>93</v>
      </c>
      <c r="F56" s="295">
        <v>93</v>
      </c>
    </row>
    <row r="57" spans="2:8" x14ac:dyDescent="0.2">
      <c r="B57" s="285"/>
      <c r="C57" s="291"/>
      <c r="D57" s="291"/>
      <c r="E57" s="135"/>
      <c r="F57" s="45"/>
      <c r="G57" s="45"/>
      <c r="H57" s="45"/>
    </row>
    <row r="58" spans="2:8" ht="27.75" customHeight="1" x14ac:dyDescent="0.2">
      <c r="B58" s="365" t="s">
        <v>230</v>
      </c>
      <c r="C58" s="365"/>
      <c r="D58" s="365"/>
      <c r="E58" s="365"/>
      <c r="F58" s="365"/>
      <c r="G58" s="301"/>
      <c r="H58" s="301"/>
    </row>
  </sheetData>
  <customSheetViews>
    <customSheetView guid="{4BF6A69F-C29D-460A-9E84-5045F8F80EEB}" showGridLines="0">
      <selection activeCell="J7" sqref="J7"/>
      <pageMargins left="0.19685039370078741" right="0.15748031496062992" top="0.19685039370078741" bottom="0.19685039370078741" header="0.31496062992125984" footer="0.31496062992125984"/>
      <pageSetup paperSize="9" orientation="portrait"/>
    </customSheetView>
  </customSheetViews>
  <mergeCells count="34">
    <mergeCell ref="B58:F58"/>
    <mergeCell ref="B45:I45"/>
    <mergeCell ref="E47:F47"/>
    <mergeCell ref="B49:B56"/>
    <mergeCell ref="C49:D49"/>
    <mergeCell ref="C50:D50"/>
    <mergeCell ref="C51:D51"/>
    <mergeCell ref="C52:D52"/>
    <mergeCell ref="C53:D53"/>
    <mergeCell ref="C54:D54"/>
    <mergeCell ref="C55:D55"/>
    <mergeCell ref="C56:D56"/>
    <mergeCell ref="A1:I1"/>
    <mergeCell ref="B3:G3"/>
    <mergeCell ref="C5:C6"/>
    <mergeCell ref="C7:C9"/>
    <mergeCell ref="D42:E42"/>
    <mergeCell ref="F42:G42"/>
    <mergeCell ref="D41:E41"/>
    <mergeCell ref="F41:G41"/>
    <mergeCell ref="B13:B14"/>
    <mergeCell ref="B39:G39"/>
    <mergeCell ref="B36:D36"/>
    <mergeCell ref="B35:D35"/>
    <mergeCell ref="B32:G32"/>
    <mergeCell ref="B5:B10"/>
    <mergeCell ref="D5:D6"/>
    <mergeCell ref="E5:H5"/>
    <mergeCell ref="C10:D10"/>
    <mergeCell ref="B28:C30"/>
    <mergeCell ref="B25:C27"/>
    <mergeCell ref="B22:C24"/>
    <mergeCell ref="B19:C21"/>
    <mergeCell ref="B16:G16"/>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T47"/>
  <sheetViews>
    <sheetView showGridLines="0" topLeftCell="C1" zoomScaleNormal="100" workbookViewId="0">
      <selection activeCell="K30" sqref="K30"/>
    </sheetView>
  </sheetViews>
  <sheetFormatPr baseColWidth="10" defaultColWidth="10.28515625" defaultRowHeight="12.75" x14ac:dyDescent="0.2"/>
  <cols>
    <col min="1" max="2" width="10.28515625" style="268" hidden="1" customWidth="1"/>
    <col min="3" max="3" width="2.42578125" style="268" customWidth="1"/>
    <col min="4" max="4" width="19.85546875" style="268" customWidth="1"/>
    <col min="5" max="7" width="16.7109375" style="268" customWidth="1"/>
    <col min="8" max="8" width="8.7109375" style="268" customWidth="1"/>
    <col min="9" max="16384" width="10.28515625" style="268"/>
  </cols>
  <sheetData>
    <row r="1" spans="1:20" s="3" customFormat="1" ht="12.75" customHeight="1" x14ac:dyDescent="0.2">
      <c r="E1" s="1"/>
      <c r="F1" s="1"/>
      <c r="G1" s="1"/>
    </row>
    <row r="2" spans="1:20" s="3" customFormat="1" ht="16.5" customHeight="1" x14ac:dyDescent="0.2">
      <c r="A2" s="256"/>
      <c r="B2" s="256"/>
      <c r="C2" s="425" t="s">
        <v>182</v>
      </c>
      <c r="D2" s="425"/>
      <c r="E2" s="425"/>
      <c r="F2" s="425"/>
      <c r="G2" s="425"/>
      <c r="H2" s="256"/>
      <c r="I2" s="145"/>
      <c r="J2" s="145"/>
    </row>
    <row r="3" spans="1:20" s="3" customFormat="1" ht="12.75" customHeight="1" x14ac:dyDescent="0.2">
      <c r="C3" s="257"/>
      <c r="D3" s="257"/>
      <c r="E3" s="1"/>
      <c r="F3" s="1"/>
      <c r="G3" s="1"/>
    </row>
    <row r="4" spans="1:20" s="258" customFormat="1" ht="45" customHeight="1" x14ac:dyDescent="0.2">
      <c r="D4" s="303" t="s">
        <v>183</v>
      </c>
      <c r="E4" s="303" t="s">
        <v>184</v>
      </c>
      <c r="F4" s="303" t="s">
        <v>185</v>
      </c>
      <c r="G4" s="303" t="s">
        <v>186</v>
      </c>
    </row>
    <row r="5" spans="1:20" s="260" customFormat="1" x14ac:dyDescent="0.2">
      <c r="A5" s="259"/>
      <c r="B5" s="259"/>
      <c r="D5" s="261" t="s">
        <v>187</v>
      </c>
      <c r="E5" s="262">
        <f>11+108</f>
        <v>119</v>
      </c>
      <c r="F5" s="262">
        <f>36+160</f>
        <v>196</v>
      </c>
      <c r="G5" s="262">
        <f>25+54</f>
        <v>79</v>
      </c>
      <c r="H5" s="263"/>
      <c r="I5" s="264"/>
    </row>
    <row r="6" spans="1:20" s="260" customFormat="1" x14ac:dyDescent="0.2">
      <c r="A6" s="259"/>
      <c r="B6" s="259"/>
      <c r="D6" s="265" t="s">
        <v>188</v>
      </c>
      <c r="E6" s="266">
        <f>30+22</f>
        <v>52</v>
      </c>
      <c r="F6" s="266">
        <f>33+29</f>
        <v>62</v>
      </c>
      <c r="G6" s="266">
        <f>18+13</f>
        <v>31</v>
      </c>
      <c r="H6" s="263"/>
      <c r="I6" s="264"/>
    </row>
    <row r="7" spans="1:20" s="260" customFormat="1" x14ac:dyDescent="0.2">
      <c r="A7" s="259"/>
      <c r="B7" s="259"/>
      <c r="D7" s="267" t="s">
        <v>189</v>
      </c>
      <c r="E7" s="266">
        <v>32</v>
      </c>
      <c r="F7" s="266">
        <v>36</v>
      </c>
      <c r="G7" s="266">
        <f>22</f>
        <v>22</v>
      </c>
      <c r="H7" s="259"/>
    </row>
    <row r="8" spans="1:20" s="260" customFormat="1" x14ac:dyDescent="0.2">
      <c r="A8" s="259"/>
      <c r="B8" s="259"/>
      <c r="D8" s="267" t="s">
        <v>190</v>
      </c>
      <c r="E8" s="266">
        <v>52</v>
      </c>
      <c r="F8" s="266">
        <v>89</v>
      </c>
      <c r="G8" s="266">
        <v>42</v>
      </c>
      <c r="H8" s="259"/>
    </row>
    <row r="9" spans="1:20" x14ac:dyDescent="0.2">
      <c r="A9" s="259"/>
      <c r="B9" s="259"/>
      <c r="D9" s="267" t="s">
        <v>191</v>
      </c>
      <c r="E9" s="269">
        <v>3</v>
      </c>
      <c r="F9" s="269">
        <v>8</v>
      </c>
      <c r="G9" s="269">
        <v>1</v>
      </c>
      <c r="H9" s="259"/>
      <c r="I9" s="264"/>
      <c r="J9" s="260"/>
      <c r="K9" s="260"/>
      <c r="L9" s="260"/>
      <c r="M9" s="260"/>
      <c r="N9" s="260"/>
      <c r="O9" s="260"/>
      <c r="P9" s="260"/>
      <c r="Q9" s="260"/>
      <c r="R9" s="260"/>
      <c r="S9" s="260"/>
      <c r="T9" s="260"/>
    </row>
    <row r="10" spans="1:20" x14ac:dyDescent="0.2">
      <c r="A10" s="259"/>
      <c r="B10" s="259"/>
      <c r="D10" s="267" t="s">
        <v>192</v>
      </c>
      <c r="E10" s="269">
        <f>16+27+18</f>
        <v>61</v>
      </c>
      <c r="F10" s="269">
        <f>31+30+50</f>
        <v>111</v>
      </c>
      <c r="G10" s="269">
        <f>12+12+22</f>
        <v>46</v>
      </c>
      <c r="H10" s="259"/>
      <c r="I10" s="260"/>
      <c r="J10" s="260"/>
      <c r="K10" s="260"/>
      <c r="L10" s="260"/>
      <c r="M10" s="260"/>
      <c r="N10" s="260"/>
      <c r="O10" s="260"/>
      <c r="P10" s="260"/>
      <c r="Q10" s="260"/>
      <c r="R10" s="260"/>
      <c r="S10" s="260"/>
      <c r="T10" s="260"/>
    </row>
    <row r="11" spans="1:20" x14ac:dyDescent="0.2">
      <c r="A11" s="259"/>
      <c r="B11" s="259"/>
      <c r="D11" s="267" t="s">
        <v>193</v>
      </c>
      <c r="E11" s="269">
        <f>51+18</f>
        <v>69</v>
      </c>
      <c r="F11" s="269">
        <f>76+33</f>
        <v>109</v>
      </c>
      <c r="G11" s="269">
        <f>39+13</f>
        <v>52</v>
      </c>
      <c r="H11" s="259"/>
      <c r="I11" s="260"/>
      <c r="J11" s="260"/>
      <c r="K11" s="260"/>
      <c r="L11" s="260"/>
      <c r="M11" s="260"/>
      <c r="N11" s="260"/>
      <c r="O11" s="260"/>
      <c r="P11" s="260"/>
      <c r="Q11" s="260"/>
      <c r="R11" s="260"/>
      <c r="S11" s="260"/>
      <c r="T11" s="260"/>
    </row>
    <row r="12" spans="1:20" x14ac:dyDescent="0.2">
      <c r="A12" s="260"/>
      <c r="B12" s="260"/>
      <c r="D12" s="267" t="s">
        <v>194</v>
      </c>
      <c r="E12" s="269">
        <v>106</v>
      </c>
      <c r="F12" s="269">
        <v>311</v>
      </c>
      <c r="G12" s="269">
        <v>189</v>
      </c>
      <c r="H12" s="260"/>
      <c r="I12" s="260"/>
      <c r="J12" s="260"/>
      <c r="K12" s="260"/>
      <c r="L12" s="260"/>
      <c r="M12" s="260"/>
      <c r="N12" s="260"/>
      <c r="O12" s="260"/>
      <c r="P12" s="260"/>
      <c r="Q12" s="260"/>
      <c r="R12" s="260"/>
      <c r="S12" s="260"/>
      <c r="T12" s="260"/>
    </row>
    <row r="13" spans="1:20" x14ac:dyDescent="0.2">
      <c r="A13" s="260"/>
      <c r="B13" s="260"/>
      <c r="D13" s="267" t="s">
        <v>195</v>
      </c>
      <c r="E13" s="269">
        <v>1</v>
      </c>
      <c r="F13" s="269">
        <v>6</v>
      </c>
      <c r="G13" s="269">
        <v>3</v>
      </c>
      <c r="H13" s="260"/>
      <c r="I13" s="260"/>
      <c r="J13" s="260"/>
      <c r="K13" s="260"/>
      <c r="L13" s="260"/>
      <c r="M13" s="260"/>
      <c r="N13" s="260"/>
      <c r="O13" s="260"/>
      <c r="P13" s="260"/>
      <c r="Q13" s="260"/>
      <c r="R13" s="260"/>
      <c r="S13" s="260"/>
      <c r="T13" s="260"/>
    </row>
    <row r="14" spans="1:20" x14ac:dyDescent="0.2">
      <c r="A14" s="260"/>
      <c r="B14" s="260"/>
      <c r="D14" s="267" t="s">
        <v>196</v>
      </c>
      <c r="E14" s="269">
        <v>2</v>
      </c>
      <c r="F14" s="269">
        <v>1</v>
      </c>
      <c r="G14" s="269">
        <v>1</v>
      </c>
      <c r="H14" s="260"/>
      <c r="I14" s="260"/>
      <c r="J14" s="260"/>
      <c r="K14" s="260"/>
      <c r="L14" s="260"/>
      <c r="M14" s="260"/>
      <c r="N14" s="260"/>
      <c r="O14" s="260"/>
      <c r="P14" s="260"/>
      <c r="Q14" s="260"/>
      <c r="R14" s="260"/>
      <c r="S14" s="260"/>
      <c r="T14" s="260"/>
    </row>
    <row r="15" spans="1:20" x14ac:dyDescent="0.2">
      <c r="A15" s="260"/>
      <c r="B15" s="260"/>
      <c r="D15" s="267" t="s">
        <v>197</v>
      </c>
      <c r="E15" s="269">
        <v>13</v>
      </c>
      <c r="F15" s="269">
        <v>11</v>
      </c>
      <c r="G15" s="269">
        <v>0</v>
      </c>
      <c r="H15" s="260"/>
      <c r="I15" s="260"/>
      <c r="J15" s="260"/>
      <c r="K15" s="260"/>
      <c r="L15" s="260"/>
      <c r="M15" s="260"/>
      <c r="N15" s="260"/>
      <c r="O15" s="260"/>
      <c r="P15" s="260"/>
      <c r="Q15" s="260"/>
      <c r="R15" s="260"/>
      <c r="S15" s="260"/>
      <c r="T15" s="260"/>
    </row>
    <row r="16" spans="1:20" x14ac:dyDescent="0.2">
      <c r="A16" s="260"/>
      <c r="B16" s="260"/>
      <c r="D16" s="267" t="s">
        <v>198</v>
      </c>
      <c r="E16" s="269">
        <v>0</v>
      </c>
      <c r="F16" s="269">
        <v>0</v>
      </c>
      <c r="G16" s="269">
        <v>0</v>
      </c>
      <c r="H16" s="260"/>
      <c r="I16" s="260"/>
      <c r="J16" s="260"/>
      <c r="K16" s="260"/>
      <c r="L16" s="260"/>
      <c r="M16" s="260"/>
      <c r="N16" s="260"/>
      <c r="O16" s="260"/>
      <c r="P16" s="260"/>
      <c r="Q16" s="260"/>
      <c r="R16" s="260"/>
      <c r="S16" s="260"/>
      <c r="T16" s="260"/>
    </row>
    <row r="17" spans="1:20" x14ac:dyDescent="0.2">
      <c r="A17" s="260"/>
      <c r="B17" s="260"/>
      <c r="D17" s="267" t="s">
        <v>199</v>
      </c>
      <c r="E17" s="269">
        <f>15+34</f>
        <v>49</v>
      </c>
      <c r="F17" s="269">
        <f>47+34</f>
        <v>81</v>
      </c>
      <c r="G17" s="269">
        <f>15+8</f>
        <v>23</v>
      </c>
      <c r="H17" s="260"/>
      <c r="I17" s="260"/>
      <c r="J17" s="260"/>
      <c r="K17" s="260"/>
      <c r="L17" s="260"/>
      <c r="M17" s="260"/>
      <c r="N17" s="260"/>
      <c r="O17" s="260"/>
      <c r="P17" s="260"/>
      <c r="Q17" s="260"/>
      <c r="R17" s="260"/>
      <c r="S17" s="260"/>
      <c r="T17" s="260"/>
    </row>
    <row r="18" spans="1:20" x14ac:dyDescent="0.2">
      <c r="A18" s="260"/>
      <c r="B18" s="260"/>
      <c r="D18" s="267" t="s">
        <v>200</v>
      </c>
      <c r="E18" s="269">
        <f>35+8+19</f>
        <v>62</v>
      </c>
      <c r="F18" s="269">
        <f>58+25+65</f>
        <v>148</v>
      </c>
      <c r="G18" s="269">
        <f>22+10+34</f>
        <v>66</v>
      </c>
      <c r="H18" s="260"/>
      <c r="I18" s="260"/>
      <c r="J18" s="260"/>
      <c r="K18" s="260"/>
      <c r="L18" s="260"/>
      <c r="M18" s="260"/>
      <c r="N18" s="260"/>
      <c r="O18" s="260"/>
      <c r="P18" s="260"/>
      <c r="Q18" s="260"/>
      <c r="R18" s="260"/>
      <c r="S18" s="260"/>
      <c r="T18" s="260"/>
    </row>
    <row r="19" spans="1:20" x14ac:dyDescent="0.2">
      <c r="A19" s="260"/>
      <c r="B19" s="260"/>
      <c r="D19" s="267" t="s">
        <v>201</v>
      </c>
      <c r="E19" s="269">
        <f>11+48</f>
        <v>59</v>
      </c>
      <c r="F19" s="269">
        <f>79+103</f>
        <v>182</v>
      </c>
      <c r="G19" s="269">
        <f>37+23</f>
        <v>60</v>
      </c>
      <c r="H19" s="260"/>
      <c r="I19" s="260"/>
      <c r="J19" s="260"/>
      <c r="K19" s="260"/>
      <c r="L19" s="260"/>
      <c r="M19" s="260"/>
      <c r="N19" s="260"/>
      <c r="O19" s="260"/>
      <c r="P19" s="260"/>
      <c r="Q19" s="260"/>
      <c r="R19" s="260"/>
      <c r="S19" s="260"/>
      <c r="T19" s="260"/>
    </row>
    <row r="20" spans="1:20" x14ac:dyDescent="0.2">
      <c r="A20" s="260"/>
      <c r="B20" s="260"/>
      <c r="D20" s="267" t="s">
        <v>202</v>
      </c>
      <c r="E20" s="269">
        <v>30</v>
      </c>
      <c r="F20" s="269">
        <v>60</v>
      </c>
      <c r="G20" s="269">
        <v>11</v>
      </c>
      <c r="H20" s="260"/>
      <c r="I20" s="260"/>
      <c r="J20" s="260"/>
      <c r="K20" s="260"/>
      <c r="L20" s="260"/>
      <c r="M20" s="260"/>
      <c r="N20" s="260"/>
      <c r="O20" s="260"/>
      <c r="P20" s="260"/>
      <c r="Q20" s="260"/>
      <c r="R20" s="260"/>
      <c r="S20" s="260"/>
      <c r="T20" s="260"/>
    </row>
    <row r="21" spans="1:20" x14ac:dyDescent="0.2">
      <c r="A21" s="260"/>
      <c r="B21" s="260"/>
      <c r="D21" s="267" t="s">
        <v>203</v>
      </c>
      <c r="E21" s="269">
        <v>105</v>
      </c>
      <c r="F21" s="269">
        <v>87</v>
      </c>
      <c r="G21" s="269">
        <v>79</v>
      </c>
      <c r="H21" s="260"/>
      <c r="I21" s="260"/>
      <c r="J21" s="260"/>
      <c r="K21" s="260"/>
      <c r="L21" s="260"/>
      <c r="M21" s="260"/>
      <c r="N21" s="260"/>
      <c r="O21" s="260"/>
      <c r="P21" s="260"/>
      <c r="Q21" s="260"/>
      <c r="R21" s="260"/>
      <c r="S21" s="260"/>
      <c r="T21" s="260"/>
    </row>
    <row r="22" spans="1:20" x14ac:dyDescent="0.2">
      <c r="D22" s="267" t="s">
        <v>204</v>
      </c>
      <c r="E22" s="269">
        <v>39</v>
      </c>
      <c r="F22" s="269">
        <v>25</v>
      </c>
      <c r="G22" s="269">
        <v>11</v>
      </c>
    </row>
    <row r="23" spans="1:20" x14ac:dyDescent="0.2">
      <c r="D23" s="270" t="s">
        <v>205</v>
      </c>
      <c r="E23" s="271">
        <f>SUM(E5:E22)</f>
        <v>854</v>
      </c>
      <c r="F23" s="271">
        <f>SUM(F5:F22)</f>
        <v>1523</v>
      </c>
      <c r="G23" s="271">
        <f>SUM(G5:G22)</f>
        <v>716</v>
      </c>
    </row>
    <row r="24" spans="1:20" x14ac:dyDescent="0.2">
      <c r="D24" s="260"/>
      <c r="E24" s="272"/>
      <c r="F24" s="272"/>
      <c r="G24" s="272"/>
    </row>
    <row r="25" spans="1:20" x14ac:dyDescent="0.2">
      <c r="D25" s="426" t="s">
        <v>220</v>
      </c>
      <c r="E25" s="426"/>
      <c r="F25" s="426"/>
      <c r="G25" s="426"/>
    </row>
    <row r="26" spans="1:20" x14ac:dyDescent="0.2">
      <c r="D26" s="426"/>
      <c r="E26" s="426"/>
      <c r="F26" s="426"/>
      <c r="G26" s="426"/>
    </row>
    <row r="27" spans="1:20" x14ac:dyDescent="0.2">
      <c r="D27" s="260"/>
      <c r="E27" s="273"/>
      <c r="F27" s="272"/>
      <c r="G27" s="272"/>
    </row>
    <row r="28" spans="1:20" ht="12.75" customHeight="1" x14ac:dyDescent="0.2">
      <c r="D28" s="427" t="s">
        <v>206</v>
      </c>
      <c r="E28" s="427"/>
      <c r="F28" s="427"/>
      <c r="G28" s="427"/>
    </row>
    <row r="29" spans="1:20" x14ac:dyDescent="0.2">
      <c r="D29" s="427"/>
      <c r="E29" s="427"/>
      <c r="F29" s="427"/>
      <c r="G29" s="427"/>
    </row>
    <row r="30" spans="1:20" x14ac:dyDescent="0.2">
      <c r="D30" s="427"/>
      <c r="E30" s="427"/>
      <c r="F30" s="427"/>
      <c r="G30" s="427"/>
    </row>
    <row r="31" spans="1:20" x14ac:dyDescent="0.2">
      <c r="D31" s="260"/>
      <c r="E31" s="272"/>
      <c r="F31" s="272"/>
      <c r="G31" s="272"/>
    </row>
    <row r="32" spans="1:20" ht="12.75" customHeight="1" x14ac:dyDescent="0.2">
      <c r="D32" s="427" t="s">
        <v>207</v>
      </c>
      <c r="E32" s="427"/>
      <c r="F32" s="427"/>
      <c r="G32" s="427"/>
    </row>
    <row r="33" spans="4:7" x14ac:dyDescent="0.2">
      <c r="D33" s="427"/>
      <c r="E33" s="427"/>
      <c r="F33" s="427"/>
      <c r="G33" s="427"/>
    </row>
    <row r="34" spans="4:7" ht="12.75" customHeight="1" x14ac:dyDescent="0.2">
      <c r="D34" s="274"/>
      <c r="E34" s="274"/>
      <c r="F34" s="274"/>
      <c r="G34" s="274"/>
    </row>
    <row r="35" spans="4:7" ht="12.75" customHeight="1" x14ac:dyDescent="0.2">
      <c r="D35" s="427" t="s">
        <v>208</v>
      </c>
      <c r="E35" s="427"/>
      <c r="F35" s="427"/>
      <c r="G35" s="427"/>
    </row>
    <row r="36" spans="4:7" x14ac:dyDescent="0.2">
      <c r="D36" s="427"/>
      <c r="E36" s="427"/>
      <c r="F36" s="427"/>
      <c r="G36" s="427"/>
    </row>
    <row r="37" spans="4:7" ht="12.75" customHeight="1" x14ac:dyDescent="0.2">
      <c r="D37" s="427"/>
      <c r="E37" s="427"/>
      <c r="F37" s="427"/>
      <c r="G37" s="427"/>
    </row>
    <row r="38" spans="4:7" x14ac:dyDescent="0.2">
      <c r="D38" s="275"/>
      <c r="E38" s="275"/>
      <c r="F38" s="275"/>
      <c r="G38" s="275"/>
    </row>
    <row r="39" spans="4:7" x14ac:dyDescent="0.2">
      <c r="D39" s="275"/>
      <c r="E39" s="275"/>
      <c r="F39" s="275"/>
      <c r="G39" s="275"/>
    </row>
    <row r="40" spans="4:7" x14ac:dyDescent="0.2">
      <c r="D40" s="275"/>
      <c r="E40" s="275"/>
      <c r="F40" s="275"/>
      <c r="G40" s="275"/>
    </row>
    <row r="41" spans="4:7" ht="33.75" customHeight="1" x14ac:dyDescent="0.2">
      <c r="D41" s="427"/>
      <c r="E41" s="427"/>
      <c r="F41" s="427"/>
      <c r="G41" s="427"/>
    </row>
    <row r="43" spans="4:7" ht="18" customHeight="1" x14ac:dyDescent="0.2">
      <c r="D43" s="424"/>
      <c r="E43" s="424"/>
      <c r="F43" s="424"/>
      <c r="G43" s="424"/>
    </row>
    <row r="44" spans="4:7" ht="18" customHeight="1" x14ac:dyDescent="0.2">
      <c r="D44" s="424"/>
      <c r="E44" s="424"/>
      <c r="F44" s="424"/>
      <c r="G44" s="424"/>
    </row>
    <row r="45" spans="4:7" x14ac:dyDescent="0.2">
      <c r="D45" s="3"/>
    </row>
    <row r="46" spans="4:7" x14ac:dyDescent="0.2">
      <c r="D46" s="3"/>
    </row>
    <row r="47" spans="4:7" x14ac:dyDescent="0.2">
      <c r="D47" s="3"/>
    </row>
  </sheetData>
  <mergeCells count="7">
    <mergeCell ref="D43:G44"/>
    <mergeCell ref="C2:G2"/>
    <mergeCell ref="D25:G26"/>
    <mergeCell ref="D28:G30"/>
    <mergeCell ref="D32:G33"/>
    <mergeCell ref="D35:G37"/>
    <mergeCell ref="D41:G4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T44"/>
  <sheetViews>
    <sheetView showGridLines="0" topLeftCell="C1" workbookViewId="0">
      <selection activeCell="C2" sqref="C2:G2"/>
    </sheetView>
  </sheetViews>
  <sheetFormatPr baseColWidth="10" defaultColWidth="10.28515625" defaultRowHeight="12.75" x14ac:dyDescent="0.2"/>
  <cols>
    <col min="1" max="2" width="10.28515625" style="268" hidden="1" customWidth="1"/>
    <col min="3" max="3" width="2.42578125" style="268" customWidth="1"/>
    <col min="4" max="4" width="20" style="268" customWidth="1"/>
    <col min="5" max="7" width="16.7109375" style="268" customWidth="1"/>
    <col min="8" max="16384" width="10.28515625" style="268"/>
  </cols>
  <sheetData>
    <row r="1" spans="1:20" s="3" customFormat="1" ht="12.75" customHeight="1" x14ac:dyDescent="0.2">
      <c r="E1" s="1"/>
      <c r="F1" s="1"/>
      <c r="G1" s="1"/>
    </row>
    <row r="2" spans="1:20" s="3" customFormat="1" ht="16.5" customHeight="1" x14ac:dyDescent="0.2">
      <c r="A2" s="256"/>
      <c r="B2" s="256"/>
      <c r="C2" s="425" t="s">
        <v>209</v>
      </c>
      <c r="D2" s="425"/>
      <c r="E2" s="425"/>
      <c r="F2" s="425"/>
      <c r="G2" s="425"/>
      <c r="H2" s="145"/>
      <c r="I2" s="145"/>
      <c r="J2" s="145"/>
    </row>
    <row r="3" spans="1:20" s="3" customFormat="1" ht="12.75" customHeight="1" x14ac:dyDescent="0.2">
      <c r="C3" s="257"/>
      <c r="D3" s="257"/>
      <c r="E3" s="1"/>
      <c r="F3" s="1"/>
      <c r="G3" s="1"/>
    </row>
    <row r="4" spans="1:20" s="258" customFormat="1" ht="45" customHeight="1" x14ac:dyDescent="0.2">
      <c r="D4" s="303" t="s">
        <v>183</v>
      </c>
      <c r="E4" s="303" t="s">
        <v>184</v>
      </c>
      <c r="F4" s="303" t="s">
        <v>185</v>
      </c>
      <c r="G4" s="303" t="s">
        <v>186</v>
      </c>
    </row>
    <row r="5" spans="1:20" s="260" customFormat="1" x14ac:dyDescent="0.2">
      <c r="A5" s="259"/>
      <c r="B5" s="259"/>
      <c r="D5" s="276" t="s">
        <v>187</v>
      </c>
      <c r="E5" s="262">
        <f>7+144</f>
        <v>151</v>
      </c>
      <c r="F5" s="262">
        <f>15+195</f>
        <v>210</v>
      </c>
      <c r="G5" s="262">
        <f>5+35</f>
        <v>40</v>
      </c>
    </row>
    <row r="6" spans="1:20" s="260" customFormat="1" x14ac:dyDescent="0.2">
      <c r="A6" s="259"/>
      <c r="B6" s="259"/>
      <c r="D6" s="267" t="s">
        <v>188</v>
      </c>
      <c r="E6" s="266">
        <f>7+1</f>
        <v>8</v>
      </c>
      <c r="F6" s="266">
        <f>27+12</f>
        <v>39</v>
      </c>
      <c r="G6" s="266">
        <f>3+5</f>
        <v>8</v>
      </c>
    </row>
    <row r="7" spans="1:20" s="260" customFormat="1" x14ac:dyDescent="0.2">
      <c r="A7" s="259"/>
      <c r="B7" s="259"/>
      <c r="D7" s="267" t="s">
        <v>189</v>
      </c>
      <c r="E7" s="266">
        <v>4</v>
      </c>
      <c r="F7" s="266">
        <v>22</v>
      </c>
      <c r="G7" s="266">
        <f>8</f>
        <v>8</v>
      </c>
    </row>
    <row r="8" spans="1:20" s="260" customFormat="1" x14ac:dyDescent="0.2">
      <c r="A8" s="259"/>
      <c r="B8" s="259"/>
      <c r="D8" s="267" t="s">
        <v>190</v>
      </c>
      <c r="E8" s="266">
        <v>11</v>
      </c>
      <c r="F8" s="266">
        <v>29</v>
      </c>
      <c r="G8" s="266">
        <v>18</v>
      </c>
    </row>
    <row r="9" spans="1:20" x14ac:dyDescent="0.2">
      <c r="A9" s="259"/>
      <c r="B9" s="259"/>
      <c r="D9" s="267" t="s">
        <v>191</v>
      </c>
      <c r="E9" s="269">
        <v>0</v>
      </c>
      <c r="F9" s="269">
        <v>5</v>
      </c>
      <c r="G9" s="269">
        <v>1</v>
      </c>
      <c r="H9" s="260"/>
      <c r="I9" s="260"/>
      <c r="J9" s="260"/>
      <c r="K9" s="260"/>
      <c r="L9" s="260"/>
      <c r="M9" s="260"/>
      <c r="N9" s="260"/>
      <c r="O9" s="260"/>
      <c r="P9" s="260"/>
      <c r="Q9" s="260"/>
      <c r="R9" s="260"/>
      <c r="S9" s="260"/>
      <c r="T9" s="260"/>
    </row>
    <row r="10" spans="1:20" x14ac:dyDescent="0.2">
      <c r="A10" s="259"/>
      <c r="B10" s="259"/>
      <c r="D10" s="267" t="s">
        <v>192</v>
      </c>
      <c r="E10" s="269">
        <f>14+20+8</f>
        <v>42</v>
      </c>
      <c r="F10" s="269">
        <f>17+7+34</f>
        <v>58</v>
      </c>
      <c r="G10" s="269">
        <f>7+3+5</f>
        <v>15</v>
      </c>
      <c r="H10" s="260"/>
      <c r="I10" s="260"/>
      <c r="J10" s="260"/>
      <c r="K10" s="260"/>
      <c r="L10" s="260"/>
      <c r="M10" s="260"/>
      <c r="N10" s="260"/>
      <c r="O10" s="260"/>
      <c r="P10" s="260"/>
      <c r="Q10" s="260"/>
      <c r="R10" s="260"/>
      <c r="S10" s="260"/>
      <c r="T10" s="260"/>
    </row>
    <row r="11" spans="1:20" x14ac:dyDescent="0.2">
      <c r="A11" s="259"/>
      <c r="B11" s="259"/>
      <c r="D11" s="267" t="s">
        <v>193</v>
      </c>
      <c r="E11" s="269">
        <f>13+8</f>
        <v>21</v>
      </c>
      <c r="F11" s="269">
        <f>48+16</f>
        <v>64</v>
      </c>
      <c r="G11" s="269">
        <f>10+8</f>
        <v>18</v>
      </c>
      <c r="H11" s="260"/>
      <c r="I11" s="260"/>
      <c r="J11" s="260"/>
      <c r="K11" s="260"/>
      <c r="L11" s="260"/>
      <c r="M11" s="260"/>
      <c r="N11" s="260"/>
      <c r="O11" s="260"/>
      <c r="P11" s="260"/>
      <c r="Q11" s="260"/>
      <c r="R11" s="260"/>
      <c r="S11" s="260"/>
      <c r="T11" s="260"/>
    </row>
    <row r="12" spans="1:20" x14ac:dyDescent="0.2">
      <c r="A12" s="260"/>
      <c r="B12" s="260"/>
      <c r="D12" s="267" t="s">
        <v>194</v>
      </c>
      <c r="E12" s="269">
        <v>113</v>
      </c>
      <c r="F12" s="269">
        <v>236</v>
      </c>
      <c r="G12" s="269">
        <f>73</f>
        <v>73</v>
      </c>
      <c r="H12" s="260"/>
      <c r="I12" s="260"/>
      <c r="J12" s="260"/>
      <c r="K12" s="260"/>
      <c r="L12" s="260"/>
      <c r="M12" s="260"/>
      <c r="N12" s="260"/>
      <c r="O12" s="260"/>
      <c r="P12" s="260"/>
      <c r="Q12" s="260"/>
      <c r="R12" s="260"/>
      <c r="S12" s="260"/>
      <c r="T12" s="260"/>
    </row>
    <row r="13" spans="1:20" x14ac:dyDescent="0.2">
      <c r="A13" s="260"/>
      <c r="B13" s="260"/>
      <c r="D13" s="267" t="s">
        <v>195</v>
      </c>
      <c r="E13" s="269">
        <v>0</v>
      </c>
      <c r="F13" s="269">
        <v>8</v>
      </c>
      <c r="G13" s="269">
        <v>0</v>
      </c>
      <c r="H13" s="260"/>
      <c r="I13" s="260"/>
      <c r="J13" s="260"/>
      <c r="K13" s="260"/>
      <c r="L13" s="260"/>
      <c r="M13" s="260"/>
      <c r="N13" s="260"/>
      <c r="O13" s="260"/>
      <c r="P13" s="260"/>
      <c r="Q13" s="260"/>
      <c r="R13" s="260"/>
      <c r="S13" s="260"/>
      <c r="T13" s="260"/>
    </row>
    <row r="14" spans="1:20" x14ac:dyDescent="0.2">
      <c r="A14" s="260"/>
      <c r="B14" s="260"/>
      <c r="D14" s="267" t="s">
        <v>196</v>
      </c>
      <c r="E14" s="269">
        <v>0</v>
      </c>
      <c r="F14" s="269">
        <v>4</v>
      </c>
      <c r="G14" s="269">
        <v>5</v>
      </c>
      <c r="H14" s="260"/>
      <c r="I14" s="260"/>
      <c r="J14" s="260"/>
      <c r="K14" s="260"/>
      <c r="L14" s="260"/>
      <c r="M14" s="260"/>
      <c r="N14" s="260"/>
      <c r="O14" s="260"/>
      <c r="P14" s="260"/>
      <c r="Q14" s="260"/>
      <c r="R14" s="260"/>
      <c r="S14" s="260"/>
      <c r="T14" s="260"/>
    </row>
    <row r="15" spans="1:20" x14ac:dyDescent="0.2">
      <c r="A15" s="260"/>
      <c r="B15" s="260"/>
      <c r="D15" s="267" t="s">
        <v>197</v>
      </c>
      <c r="E15" s="269">
        <v>21</v>
      </c>
      <c r="F15" s="269">
        <v>11</v>
      </c>
      <c r="G15" s="269">
        <v>4</v>
      </c>
      <c r="H15" s="260"/>
      <c r="I15" s="260"/>
      <c r="J15" s="260"/>
      <c r="K15" s="260"/>
      <c r="L15" s="260"/>
      <c r="M15" s="260"/>
      <c r="N15" s="260"/>
      <c r="O15" s="260"/>
      <c r="P15" s="260"/>
      <c r="Q15" s="260"/>
      <c r="R15" s="260"/>
      <c r="S15" s="260"/>
      <c r="T15" s="260"/>
    </row>
    <row r="16" spans="1:20" x14ac:dyDescent="0.2">
      <c r="A16" s="260"/>
      <c r="B16" s="260"/>
      <c r="D16" s="267" t="s">
        <v>198</v>
      </c>
      <c r="E16" s="269">
        <v>0</v>
      </c>
      <c r="F16" s="269">
        <v>0</v>
      </c>
      <c r="G16" s="269">
        <v>0</v>
      </c>
      <c r="H16" s="260"/>
      <c r="I16" s="260"/>
      <c r="J16" s="260"/>
      <c r="K16" s="260"/>
      <c r="L16" s="260"/>
      <c r="M16" s="260"/>
      <c r="N16" s="260"/>
      <c r="O16" s="260"/>
      <c r="P16" s="260"/>
      <c r="Q16" s="260"/>
      <c r="R16" s="260"/>
      <c r="S16" s="260"/>
      <c r="T16" s="260"/>
    </row>
    <row r="17" spans="1:20" x14ac:dyDescent="0.2">
      <c r="A17" s="260"/>
      <c r="B17" s="260"/>
      <c r="D17" s="267" t="s">
        <v>199</v>
      </c>
      <c r="E17" s="269">
        <f>5+7</f>
        <v>12</v>
      </c>
      <c r="F17" s="269">
        <f>7+12</f>
        <v>19</v>
      </c>
      <c r="G17" s="269">
        <f>1+3</f>
        <v>4</v>
      </c>
      <c r="H17" s="260"/>
      <c r="I17" s="260"/>
      <c r="J17" s="260"/>
      <c r="K17" s="260"/>
      <c r="L17" s="260"/>
      <c r="M17" s="260"/>
      <c r="N17" s="260"/>
      <c r="O17" s="260"/>
      <c r="P17" s="260"/>
      <c r="Q17" s="260"/>
      <c r="R17" s="260"/>
      <c r="S17" s="260"/>
      <c r="T17" s="260"/>
    </row>
    <row r="18" spans="1:20" x14ac:dyDescent="0.2">
      <c r="A18" s="260"/>
      <c r="B18" s="260"/>
      <c r="D18" s="267" t="s">
        <v>200</v>
      </c>
      <c r="E18" s="269">
        <f>11+9+0</f>
        <v>20</v>
      </c>
      <c r="F18" s="269">
        <f>32+28+11</f>
        <v>71</v>
      </c>
      <c r="G18" s="269">
        <f>13+9+1</f>
        <v>23</v>
      </c>
      <c r="H18" s="260"/>
      <c r="I18" s="260"/>
      <c r="J18" s="260"/>
      <c r="K18" s="260"/>
      <c r="L18" s="260"/>
      <c r="M18" s="260"/>
      <c r="N18" s="260"/>
      <c r="O18" s="260"/>
      <c r="P18" s="260"/>
      <c r="Q18" s="260"/>
      <c r="R18" s="260"/>
      <c r="S18" s="260"/>
      <c r="T18" s="260"/>
    </row>
    <row r="19" spans="1:20" x14ac:dyDescent="0.2">
      <c r="A19" s="260"/>
      <c r="B19" s="260"/>
      <c r="D19" s="267" t="s">
        <v>201</v>
      </c>
      <c r="E19" s="269">
        <f>14+14</f>
        <v>28</v>
      </c>
      <c r="F19" s="269">
        <f>65+38</f>
        <v>103</v>
      </c>
      <c r="G19" s="269">
        <f>22+12</f>
        <v>34</v>
      </c>
      <c r="H19" s="260"/>
      <c r="I19" s="260"/>
      <c r="J19" s="260"/>
      <c r="K19" s="260"/>
      <c r="L19" s="260"/>
      <c r="M19" s="260"/>
      <c r="N19" s="260"/>
      <c r="O19" s="260"/>
      <c r="P19" s="260"/>
      <c r="Q19" s="260"/>
      <c r="R19" s="260"/>
      <c r="S19" s="260"/>
      <c r="T19" s="260"/>
    </row>
    <row r="20" spans="1:20" x14ac:dyDescent="0.2">
      <c r="A20" s="260"/>
      <c r="B20" s="260"/>
      <c r="D20" s="267" t="s">
        <v>202</v>
      </c>
      <c r="E20" s="269">
        <v>5</v>
      </c>
      <c r="F20" s="269">
        <f>16</f>
        <v>16</v>
      </c>
      <c r="G20" s="269">
        <f>4</f>
        <v>4</v>
      </c>
      <c r="H20" s="260"/>
      <c r="I20" s="260"/>
      <c r="J20" s="260"/>
      <c r="K20" s="260"/>
      <c r="L20" s="260"/>
      <c r="M20" s="260"/>
      <c r="N20" s="260"/>
      <c r="O20" s="260"/>
      <c r="P20" s="260"/>
      <c r="Q20" s="260"/>
      <c r="R20" s="260"/>
      <c r="S20" s="260"/>
      <c r="T20" s="260"/>
    </row>
    <row r="21" spans="1:20" x14ac:dyDescent="0.2">
      <c r="A21" s="260"/>
      <c r="B21" s="260"/>
      <c r="D21" s="267" t="s">
        <v>203</v>
      </c>
      <c r="E21" s="269">
        <v>99</v>
      </c>
      <c r="F21" s="269">
        <v>75</v>
      </c>
      <c r="G21" s="269">
        <v>45</v>
      </c>
      <c r="H21" s="260"/>
      <c r="I21" s="260"/>
      <c r="J21" s="260"/>
      <c r="K21" s="260"/>
      <c r="L21" s="260"/>
      <c r="M21" s="260"/>
      <c r="N21" s="260"/>
      <c r="O21" s="260"/>
      <c r="P21" s="260"/>
      <c r="Q21" s="260"/>
      <c r="R21" s="260"/>
      <c r="S21" s="260"/>
      <c r="T21" s="260"/>
    </row>
    <row r="22" spans="1:20" x14ac:dyDescent="0.2">
      <c r="D22" s="267" t="s">
        <v>204</v>
      </c>
      <c r="E22" s="269">
        <v>5</v>
      </c>
      <c r="F22" s="269">
        <v>27</v>
      </c>
      <c r="G22" s="269">
        <v>15</v>
      </c>
    </row>
    <row r="23" spans="1:20" x14ac:dyDescent="0.2">
      <c r="D23" s="270" t="s">
        <v>205</v>
      </c>
      <c r="E23" s="271">
        <f>SUM(E5:E22)</f>
        <v>540</v>
      </c>
      <c r="F23" s="271">
        <f>SUM(F5:F22)</f>
        <v>997</v>
      </c>
      <c r="G23" s="271">
        <f>SUM(G5:G22)</f>
        <v>315</v>
      </c>
    </row>
    <row r="24" spans="1:20" x14ac:dyDescent="0.2">
      <c r="D24" s="260"/>
      <c r="E24" s="272"/>
      <c r="F24" s="272"/>
      <c r="G24" s="272"/>
    </row>
    <row r="25" spans="1:20" x14ac:dyDescent="0.2">
      <c r="D25" s="426" t="s">
        <v>220</v>
      </c>
      <c r="E25" s="426"/>
      <c r="F25" s="426"/>
      <c r="G25" s="426"/>
    </row>
    <row r="26" spans="1:20" x14ac:dyDescent="0.2">
      <c r="D26" s="426"/>
      <c r="E26" s="426"/>
      <c r="F26" s="426"/>
      <c r="G26" s="426"/>
    </row>
    <row r="27" spans="1:20" x14ac:dyDescent="0.2">
      <c r="D27" s="260"/>
      <c r="E27" s="273"/>
      <c r="F27" s="272"/>
      <c r="G27" s="272"/>
    </row>
    <row r="28" spans="1:20" x14ac:dyDescent="0.2">
      <c r="D28" s="427" t="s">
        <v>206</v>
      </c>
      <c r="E28" s="427"/>
      <c r="F28" s="427"/>
      <c r="G28" s="427"/>
    </row>
    <row r="29" spans="1:20" x14ac:dyDescent="0.2">
      <c r="D29" s="427"/>
      <c r="E29" s="427"/>
      <c r="F29" s="427"/>
      <c r="G29" s="427"/>
    </row>
    <row r="30" spans="1:20" x14ac:dyDescent="0.2">
      <c r="D30" s="427"/>
      <c r="E30" s="427"/>
      <c r="F30" s="427"/>
      <c r="G30" s="427"/>
    </row>
    <row r="31" spans="1:20" x14ac:dyDescent="0.2">
      <c r="D31" s="260"/>
      <c r="E31" s="272"/>
      <c r="F31" s="272"/>
      <c r="G31" s="272"/>
    </row>
    <row r="32" spans="1:20" ht="12.75" customHeight="1" x14ac:dyDescent="0.2">
      <c r="D32" s="427" t="s">
        <v>210</v>
      </c>
      <c r="E32" s="427"/>
      <c r="F32" s="427"/>
      <c r="G32" s="427"/>
    </row>
    <row r="33" spans="4:7" x14ac:dyDescent="0.2">
      <c r="D33" s="427"/>
      <c r="E33" s="427"/>
      <c r="F33" s="427"/>
      <c r="G33" s="427"/>
    </row>
    <row r="34" spans="4:7" ht="12.75" customHeight="1" x14ac:dyDescent="0.2">
      <c r="D34" s="275"/>
      <c r="E34" s="275"/>
      <c r="F34" s="275"/>
      <c r="G34" s="275"/>
    </row>
    <row r="35" spans="4:7" x14ac:dyDescent="0.2">
      <c r="D35" s="275"/>
      <c r="E35" s="275"/>
      <c r="F35" s="275"/>
      <c r="G35" s="275"/>
    </row>
    <row r="36" spans="4:7" x14ac:dyDescent="0.2">
      <c r="D36" s="275"/>
      <c r="E36" s="275"/>
      <c r="F36" s="275"/>
      <c r="G36" s="275"/>
    </row>
    <row r="37" spans="4:7" ht="12.75" customHeight="1" x14ac:dyDescent="0.2">
      <c r="D37" s="275"/>
      <c r="E37" s="275"/>
      <c r="F37" s="275"/>
      <c r="G37" s="275"/>
    </row>
    <row r="38" spans="4:7" x14ac:dyDescent="0.2">
      <c r="D38" s="275"/>
      <c r="E38" s="275"/>
      <c r="F38" s="275"/>
      <c r="G38" s="275"/>
    </row>
    <row r="40" spans="4:7" x14ac:dyDescent="0.2">
      <c r="D40" s="424" t="s">
        <v>211</v>
      </c>
      <c r="E40" s="424"/>
      <c r="F40" s="424"/>
      <c r="G40" s="424"/>
    </row>
    <row r="41" spans="4:7" ht="28.5" customHeight="1" x14ac:dyDescent="0.2">
      <c r="D41" s="424"/>
      <c r="E41" s="424"/>
      <c r="F41" s="424"/>
      <c r="G41" s="424"/>
    </row>
    <row r="42" spans="4:7" x14ac:dyDescent="0.2">
      <c r="D42" s="3"/>
    </row>
    <row r="43" spans="4:7" x14ac:dyDescent="0.2">
      <c r="D43" s="3"/>
    </row>
    <row r="44" spans="4:7" x14ac:dyDescent="0.2">
      <c r="D44" s="3"/>
    </row>
  </sheetData>
  <mergeCells count="5">
    <mergeCell ref="C2:G2"/>
    <mergeCell ref="D25:G26"/>
    <mergeCell ref="D28:G30"/>
    <mergeCell ref="D32:G33"/>
    <mergeCell ref="D40:G4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T47"/>
  <sheetViews>
    <sheetView showGridLines="0" topLeftCell="C1" workbookViewId="0">
      <selection activeCell="H10" sqref="H10"/>
    </sheetView>
  </sheetViews>
  <sheetFormatPr baseColWidth="10" defaultColWidth="10.28515625" defaultRowHeight="12.75" x14ac:dyDescent="0.2"/>
  <cols>
    <col min="1" max="2" width="10.28515625" style="268" hidden="1" customWidth="1"/>
    <col min="3" max="3" width="2.42578125" style="268" customWidth="1"/>
    <col min="4" max="4" width="20.28515625" style="268" customWidth="1"/>
    <col min="5" max="7" width="16.7109375" style="268" customWidth="1"/>
    <col min="8" max="16384" width="10.28515625" style="268"/>
  </cols>
  <sheetData>
    <row r="1" spans="1:20" s="3" customFormat="1" ht="12.75" customHeight="1" x14ac:dyDescent="0.2">
      <c r="E1" s="1"/>
      <c r="F1" s="1"/>
      <c r="G1" s="1"/>
    </row>
    <row r="2" spans="1:20" s="3" customFormat="1" ht="15" customHeight="1" x14ac:dyDescent="0.2">
      <c r="A2" s="277"/>
      <c r="B2" s="277"/>
      <c r="C2" s="425" t="s">
        <v>212</v>
      </c>
      <c r="D2" s="425"/>
      <c r="E2" s="425"/>
      <c r="F2" s="425"/>
      <c r="G2" s="425"/>
      <c r="H2" s="145"/>
      <c r="I2" s="145"/>
      <c r="J2" s="145"/>
    </row>
    <row r="3" spans="1:20" s="3" customFormat="1" ht="12.75" customHeight="1" x14ac:dyDescent="0.2">
      <c r="C3" s="257"/>
      <c r="D3" s="257"/>
      <c r="E3" s="1"/>
      <c r="F3" s="1"/>
      <c r="G3" s="1"/>
    </row>
    <row r="4" spans="1:20" s="258" customFormat="1" ht="45" customHeight="1" x14ac:dyDescent="0.2">
      <c r="D4" s="303" t="s">
        <v>183</v>
      </c>
      <c r="E4" s="303" t="s">
        <v>184</v>
      </c>
      <c r="F4" s="303" t="s">
        <v>185</v>
      </c>
      <c r="G4" s="303" t="s">
        <v>186</v>
      </c>
    </row>
    <row r="5" spans="1:20" s="260" customFormat="1" x14ac:dyDescent="0.2">
      <c r="A5" s="259"/>
      <c r="B5" s="259"/>
      <c r="D5" s="276" t="s">
        <v>187</v>
      </c>
      <c r="E5" s="262">
        <v>0</v>
      </c>
      <c r="F5" s="262">
        <v>8</v>
      </c>
      <c r="G5" s="262">
        <v>0</v>
      </c>
    </row>
    <row r="6" spans="1:20" s="260" customFormat="1" x14ac:dyDescent="0.2">
      <c r="A6" s="259"/>
      <c r="B6" s="259"/>
      <c r="D6" s="267" t="s">
        <v>188</v>
      </c>
      <c r="E6" s="266">
        <v>0</v>
      </c>
      <c r="F6" s="266">
        <v>0</v>
      </c>
      <c r="G6" s="266">
        <v>0</v>
      </c>
    </row>
    <row r="7" spans="1:20" s="260" customFormat="1" x14ac:dyDescent="0.2">
      <c r="A7" s="259"/>
      <c r="B7" s="259"/>
      <c r="D7" s="267" t="s">
        <v>189</v>
      </c>
      <c r="E7" s="266">
        <v>0</v>
      </c>
      <c r="F7" s="266">
        <v>0</v>
      </c>
      <c r="G7" s="266">
        <v>0</v>
      </c>
    </row>
    <row r="8" spans="1:20" s="260" customFormat="1" x14ac:dyDescent="0.2">
      <c r="A8" s="259"/>
      <c r="B8" s="259"/>
      <c r="D8" s="267" t="s">
        <v>190</v>
      </c>
      <c r="E8" s="266">
        <v>4</v>
      </c>
      <c r="F8" s="266">
        <v>13</v>
      </c>
      <c r="G8" s="266">
        <v>1</v>
      </c>
    </row>
    <row r="9" spans="1:20" x14ac:dyDescent="0.2">
      <c r="A9" s="259"/>
      <c r="B9" s="259"/>
      <c r="D9" s="267" t="s">
        <v>191</v>
      </c>
      <c r="E9" s="269">
        <v>0</v>
      </c>
      <c r="F9" s="269">
        <v>0</v>
      </c>
      <c r="G9" s="269">
        <v>0</v>
      </c>
      <c r="H9" s="260"/>
      <c r="I9" s="260"/>
      <c r="J9" s="260"/>
      <c r="K9" s="260"/>
      <c r="L9" s="260"/>
      <c r="M9" s="260"/>
      <c r="N9" s="260"/>
      <c r="O9" s="260"/>
      <c r="P9" s="260"/>
      <c r="Q9" s="260"/>
      <c r="R9" s="260"/>
      <c r="S9" s="260"/>
      <c r="T9" s="260"/>
    </row>
    <row r="10" spans="1:20" x14ac:dyDescent="0.2">
      <c r="A10" s="259"/>
      <c r="B10" s="259"/>
      <c r="D10" s="267" t="s">
        <v>192</v>
      </c>
      <c r="E10" s="269">
        <v>0</v>
      </c>
      <c r="F10" s="269">
        <v>7</v>
      </c>
      <c r="G10" s="269">
        <v>2</v>
      </c>
      <c r="H10" s="260"/>
      <c r="I10" s="260"/>
      <c r="J10" s="260"/>
      <c r="K10" s="260"/>
      <c r="L10" s="260"/>
      <c r="M10" s="260"/>
      <c r="N10" s="260"/>
      <c r="O10" s="260"/>
      <c r="P10" s="260"/>
      <c r="Q10" s="260"/>
      <c r="R10" s="260"/>
      <c r="S10" s="260"/>
      <c r="T10" s="260"/>
    </row>
    <row r="11" spans="1:20" x14ac:dyDescent="0.2">
      <c r="A11" s="259"/>
      <c r="B11" s="259"/>
      <c r="D11" s="267" t="s">
        <v>193</v>
      </c>
      <c r="E11" s="269">
        <v>2</v>
      </c>
      <c r="F11" s="269">
        <v>10</v>
      </c>
      <c r="G11" s="269">
        <v>1</v>
      </c>
      <c r="H11" s="260"/>
      <c r="I11" s="260"/>
      <c r="J11" s="260"/>
      <c r="K11" s="260"/>
      <c r="L11" s="260"/>
      <c r="M11" s="260"/>
      <c r="N11" s="260"/>
      <c r="O11" s="260"/>
      <c r="P11" s="260"/>
      <c r="Q11" s="260"/>
      <c r="R11" s="260"/>
      <c r="S11" s="260"/>
      <c r="T11" s="260"/>
    </row>
    <row r="12" spans="1:20" x14ac:dyDescent="0.2">
      <c r="A12" s="260"/>
      <c r="B12" s="260"/>
      <c r="D12" s="267" t="s">
        <v>194</v>
      </c>
      <c r="E12" s="269">
        <v>6</v>
      </c>
      <c r="F12" s="269">
        <v>41</v>
      </c>
      <c r="G12" s="269">
        <v>3</v>
      </c>
      <c r="H12" s="260"/>
      <c r="I12" s="260"/>
      <c r="J12" s="260"/>
      <c r="K12" s="260"/>
      <c r="L12" s="260"/>
      <c r="M12" s="260"/>
      <c r="N12" s="260"/>
      <c r="O12" s="260"/>
      <c r="P12" s="260"/>
      <c r="Q12" s="260"/>
      <c r="R12" s="260"/>
      <c r="S12" s="260"/>
      <c r="T12" s="260"/>
    </row>
    <row r="13" spans="1:20" x14ac:dyDescent="0.2">
      <c r="A13" s="260"/>
      <c r="B13" s="260"/>
      <c r="D13" s="267" t="s">
        <v>195</v>
      </c>
      <c r="E13" s="269">
        <v>0</v>
      </c>
      <c r="F13" s="269">
        <v>0</v>
      </c>
      <c r="G13" s="269">
        <v>0</v>
      </c>
      <c r="H13" s="260"/>
      <c r="I13" s="260"/>
      <c r="J13" s="260"/>
      <c r="K13" s="260"/>
      <c r="L13" s="260"/>
      <c r="M13" s="260"/>
      <c r="N13" s="260"/>
      <c r="O13" s="260"/>
      <c r="P13" s="260"/>
      <c r="Q13" s="260"/>
      <c r="R13" s="260"/>
      <c r="S13" s="260"/>
      <c r="T13" s="260"/>
    </row>
    <row r="14" spans="1:20" x14ac:dyDescent="0.2">
      <c r="A14" s="260"/>
      <c r="B14" s="260"/>
      <c r="D14" s="267" t="s">
        <v>196</v>
      </c>
      <c r="E14" s="269">
        <v>0</v>
      </c>
      <c r="F14" s="269">
        <v>0</v>
      </c>
      <c r="G14" s="269">
        <v>0</v>
      </c>
      <c r="H14" s="260"/>
      <c r="I14" s="260"/>
      <c r="J14" s="260"/>
      <c r="K14" s="260"/>
      <c r="L14" s="260"/>
      <c r="M14" s="260"/>
      <c r="N14" s="260"/>
      <c r="O14" s="260"/>
      <c r="P14" s="260"/>
      <c r="Q14" s="260"/>
      <c r="R14" s="260"/>
      <c r="S14" s="260"/>
      <c r="T14" s="260"/>
    </row>
    <row r="15" spans="1:20" x14ac:dyDescent="0.2">
      <c r="A15" s="260"/>
      <c r="B15" s="260"/>
      <c r="D15" s="267" t="s">
        <v>197</v>
      </c>
      <c r="E15" s="269">
        <v>0</v>
      </c>
      <c r="F15" s="269">
        <v>0</v>
      </c>
      <c r="G15" s="269">
        <v>0</v>
      </c>
      <c r="H15" s="260"/>
      <c r="I15" s="260"/>
      <c r="J15" s="260"/>
      <c r="K15" s="260"/>
      <c r="L15" s="260"/>
      <c r="M15" s="260"/>
      <c r="N15" s="260"/>
      <c r="O15" s="260"/>
      <c r="P15" s="260"/>
      <c r="Q15" s="260"/>
      <c r="R15" s="260"/>
      <c r="S15" s="260"/>
      <c r="T15" s="260"/>
    </row>
    <row r="16" spans="1:20" x14ac:dyDescent="0.2">
      <c r="A16" s="260"/>
      <c r="B16" s="260"/>
      <c r="D16" s="267" t="s">
        <v>198</v>
      </c>
      <c r="E16" s="269">
        <v>0</v>
      </c>
      <c r="F16" s="269">
        <v>0</v>
      </c>
      <c r="G16" s="269">
        <v>0</v>
      </c>
      <c r="H16" s="260"/>
      <c r="I16" s="260"/>
      <c r="J16" s="260"/>
      <c r="K16" s="260"/>
      <c r="L16" s="260"/>
      <c r="M16" s="260"/>
      <c r="N16" s="260"/>
      <c r="O16" s="260"/>
      <c r="P16" s="260"/>
      <c r="Q16" s="260"/>
      <c r="R16" s="260"/>
      <c r="S16" s="260"/>
      <c r="T16" s="260"/>
    </row>
    <row r="17" spans="1:20" x14ac:dyDescent="0.2">
      <c r="A17" s="260"/>
      <c r="B17" s="260"/>
      <c r="D17" s="267" t="s">
        <v>199</v>
      </c>
      <c r="E17" s="269">
        <v>0</v>
      </c>
      <c r="F17" s="269">
        <v>0</v>
      </c>
      <c r="G17" s="269">
        <v>0</v>
      </c>
      <c r="H17" s="260"/>
      <c r="I17" s="260"/>
      <c r="J17" s="260"/>
      <c r="K17" s="260"/>
      <c r="L17" s="260"/>
      <c r="M17" s="260"/>
      <c r="N17" s="260"/>
      <c r="O17" s="260"/>
      <c r="P17" s="260"/>
      <c r="Q17" s="260"/>
      <c r="R17" s="260"/>
      <c r="S17" s="260"/>
      <c r="T17" s="260"/>
    </row>
    <row r="18" spans="1:20" x14ac:dyDescent="0.2">
      <c r="A18" s="260"/>
      <c r="B18" s="260"/>
      <c r="D18" s="267" t="s">
        <v>200</v>
      </c>
      <c r="E18" s="269">
        <f>2</f>
        <v>2</v>
      </c>
      <c r="F18" s="269">
        <f>11+0</f>
        <v>11</v>
      </c>
      <c r="G18" s="269">
        <v>4</v>
      </c>
      <c r="H18" s="260"/>
      <c r="I18" s="260"/>
      <c r="J18" s="260"/>
      <c r="K18" s="260"/>
      <c r="L18" s="260"/>
      <c r="M18" s="260"/>
      <c r="N18" s="260"/>
      <c r="O18" s="260"/>
      <c r="P18" s="260"/>
      <c r="Q18" s="260"/>
      <c r="R18" s="260"/>
      <c r="S18" s="260"/>
      <c r="T18" s="260"/>
    </row>
    <row r="19" spans="1:20" x14ac:dyDescent="0.2">
      <c r="A19" s="260"/>
      <c r="B19" s="260"/>
      <c r="D19" s="267" t="s">
        <v>201</v>
      </c>
      <c r="E19" s="269">
        <v>0</v>
      </c>
      <c r="F19" s="269">
        <f>6+4</f>
        <v>10</v>
      </c>
      <c r="G19" s="269">
        <v>0</v>
      </c>
      <c r="H19" s="260"/>
      <c r="I19" s="260"/>
      <c r="J19" s="260"/>
      <c r="K19" s="260"/>
      <c r="L19" s="260"/>
      <c r="M19" s="260"/>
      <c r="N19" s="260"/>
      <c r="O19" s="260"/>
      <c r="P19" s="260"/>
      <c r="Q19" s="260"/>
      <c r="R19" s="260"/>
      <c r="S19" s="260"/>
      <c r="T19" s="260"/>
    </row>
    <row r="20" spans="1:20" x14ac:dyDescent="0.2">
      <c r="A20" s="260"/>
      <c r="B20" s="260"/>
      <c r="D20" s="267" t="s">
        <v>202</v>
      </c>
      <c r="E20" s="269">
        <v>0</v>
      </c>
      <c r="F20" s="269">
        <v>0</v>
      </c>
      <c r="G20" s="269">
        <v>0</v>
      </c>
      <c r="H20" s="260"/>
      <c r="I20" s="260"/>
      <c r="J20" s="260"/>
      <c r="K20" s="260"/>
      <c r="L20" s="260"/>
      <c r="M20" s="260"/>
      <c r="N20" s="260"/>
      <c r="O20" s="260"/>
      <c r="P20" s="260"/>
      <c r="Q20" s="260"/>
      <c r="R20" s="260"/>
      <c r="S20" s="260"/>
      <c r="T20" s="260"/>
    </row>
    <row r="21" spans="1:20" x14ac:dyDescent="0.2">
      <c r="A21" s="260"/>
      <c r="B21" s="260"/>
      <c r="D21" s="267" t="s">
        <v>203</v>
      </c>
      <c r="E21" s="269">
        <v>6</v>
      </c>
      <c r="F21" s="269">
        <v>19</v>
      </c>
      <c r="G21" s="269">
        <v>0</v>
      </c>
      <c r="H21" s="260"/>
      <c r="I21" s="260"/>
      <c r="J21" s="260"/>
      <c r="K21" s="260"/>
      <c r="L21" s="260"/>
      <c r="M21" s="260"/>
      <c r="N21" s="260"/>
      <c r="O21" s="260"/>
      <c r="P21" s="260"/>
      <c r="Q21" s="260"/>
      <c r="R21" s="260"/>
      <c r="S21" s="260"/>
      <c r="T21" s="260"/>
    </row>
    <row r="22" spans="1:20" x14ac:dyDescent="0.2">
      <c r="D22" s="267" t="s">
        <v>204</v>
      </c>
      <c r="E22" s="269">
        <v>1</v>
      </c>
      <c r="F22" s="269">
        <v>0</v>
      </c>
      <c r="G22" s="269">
        <v>0</v>
      </c>
    </row>
    <row r="23" spans="1:20" x14ac:dyDescent="0.2">
      <c r="D23" s="270" t="s">
        <v>205</v>
      </c>
      <c r="E23" s="271">
        <f>SUM(E5:E22)</f>
        <v>21</v>
      </c>
      <c r="F23" s="271">
        <f>SUM(F5:F22)</f>
        <v>119</v>
      </c>
      <c r="G23" s="271">
        <f>SUM(G5:G22)</f>
        <v>11</v>
      </c>
    </row>
    <row r="24" spans="1:20" x14ac:dyDescent="0.2">
      <c r="D24" s="260"/>
      <c r="E24" s="272"/>
      <c r="F24" s="272"/>
      <c r="G24" s="272"/>
    </row>
    <row r="25" spans="1:20" x14ac:dyDescent="0.2">
      <c r="D25" s="426" t="s">
        <v>220</v>
      </c>
      <c r="E25" s="426"/>
      <c r="F25" s="426"/>
      <c r="G25" s="426"/>
    </row>
    <row r="26" spans="1:20" x14ac:dyDescent="0.2">
      <c r="D26" s="426"/>
      <c r="E26" s="426"/>
      <c r="F26" s="426"/>
      <c r="G26" s="426"/>
    </row>
    <row r="27" spans="1:20" x14ac:dyDescent="0.2">
      <c r="D27" s="260"/>
      <c r="E27" s="273"/>
      <c r="F27" s="272"/>
      <c r="G27" s="272"/>
    </row>
    <row r="28" spans="1:20" x14ac:dyDescent="0.2">
      <c r="D28" s="427" t="s">
        <v>206</v>
      </c>
      <c r="E28" s="427"/>
      <c r="F28" s="427"/>
      <c r="G28" s="427"/>
    </row>
    <row r="29" spans="1:20" x14ac:dyDescent="0.2">
      <c r="D29" s="427"/>
      <c r="E29" s="427"/>
      <c r="F29" s="427"/>
      <c r="G29" s="427"/>
    </row>
    <row r="30" spans="1:20" x14ac:dyDescent="0.2">
      <c r="D30" s="427"/>
      <c r="E30" s="427"/>
      <c r="F30" s="427"/>
      <c r="G30" s="427"/>
    </row>
    <row r="31" spans="1:20" x14ac:dyDescent="0.2">
      <c r="D31" s="260"/>
      <c r="E31" s="272"/>
      <c r="F31" s="272"/>
      <c r="G31" s="272"/>
    </row>
    <row r="32" spans="1:20" x14ac:dyDescent="0.2">
      <c r="D32" s="427" t="s">
        <v>213</v>
      </c>
      <c r="E32" s="427"/>
      <c r="F32" s="427"/>
      <c r="G32" s="427"/>
    </row>
    <row r="33" spans="4:7" x14ac:dyDescent="0.2">
      <c r="D33" s="427"/>
      <c r="E33" s="427"/>
      <c r="F33" s="427"/>
      <c r="G33" s="427"/>
    </row>
    <row r="34" spans="4:7" ht="12.75" customHeight="1" x14ac:dyDescent="0.2">
      <c r="D34" s="274"/>
      <c r="E34" s="274"/>
      <c r="F34" s="274"/>
      <c r="G34" s="274"/>
    </row>
    <row r="35" spans="4:7" x14ac:dyDescent="0.2">
      <c r="D35" s="274"/>
      <c r="E35" s="274"/>
      <c r="F35" s="274"/>
      <c r="G35" s="274"/>
    </row>
    <row r="37" spans="4:7" ht="12.75" customHeight="1" x14ac:dyDescent="0.2">
      <c r="D37" s="275"/>
      <c r="E37" s="275"/>
      <c r="F37" s="275"/>
      <c r="G37" s="275"/>
    </row>
    <row r="38" spans="4:7" x14ac:dyDescent="0.2">
      <c r="D38" s="275"/>
      <c r="E38" s="275"/>
      <c r="F38" s="275"/>
      <c r="G38" s="275"/>
    </row>
    <row r="39" spans="4:7" x14ac:dyDescent="0.2">
      <c r="D39" s="275"/>
      <c r="E39" s="275"/>
      <c r="F39" s="275"/>
      <c r="G39" s="275"/>
    </row>
    <row r="40" spans="4:7" x14ac:dyDescent="0.2">
      <c r="D40" s="275"/>
      <c r="E40" s="275"/>
      <c r="F40" s="275"/>
      <c r="G40" s="275"/>
    </row>
    <row r="41" spans="4:7" ht="28.5" customHeight="1" x14ac:dyDescent="0.2">
      <c r="D41" s="275"/>
      <c r="E41" s="275"/>
      <c r="F41" s="275"/>
      <c r="G41" s="275"/>
    </row>
    <row r="43" spans="4:7" x14ac:dyDescent="0.2">
      <c r="D43" s="278"/>
      <c r="E43" s="278"/>
      <c r="F43" s="278"/>
      <c r="G43" s="278"/>
    </row>
    <row r="44" spans="4:7" x14ac:dyDescent="0.2">
      <c r="D44" s="278"/>
      <c r="E44" s="278"/>
      <c r="F44" s="278"/>
      <c r="G44" s="278"/>
    </row>
    <row r="45" spans="4:7" x14ac:dyDescent="0.2">
      <c r="D45" s="3"/>
    </row>
    <row r="46" spans="4:7" x14ac:dyDescent="0.2">
      <c r="D46" s="3"/>
    </row>
    <row r="47" spans="4:7" x14ac:dyDescent="0.2">
      <c r="D47" s="3"/>
    </row>
  </sheetData>
  <mergeCells count="4">
    <mergeCell ref="C2:G2"/>
    <mergeCell ref="D25:G26"/>
    <mergeCell ref="D28:G30"/>
    <mergeCell ref="D32:G3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T47"/>
  <sheetViews>
    <sheetView showGridLines="0" topLeftCell="C1" workbookViewId="0">
      <selection activeCell="H14" sqref="H14"/>
    </sheetView>
  </sheetViews>
  <sheetFormatPr baseColWidth="10" defaultColWidth="10.28515625" defaultRowHeight="12.75" x14ac:dyDescent="0.2"/>
  <cols>
    <col min="1" max="2" width="10.28515625" style="268" hidden="1" customWidth="1"/>
    <col min="3" max="3" width="2.42578125" style="268" customWidth="1"/>
    <col min="4" max="4" width="19.5703125" style="268" customWidth="1"/>
    <col min="5" max="7" width="16.7109375" style="268" customWidth="1"/>
    <col min="8" max="16384" width="10.28515625" style="268"/>
  </cols>
  <sheetData>
    <row r="1" spans="1:20" s="3" customFormat="1" ht="12.75" customHeight="1" x14ac:dyDescent="0.2">
      <c r="E1" s="1"/>
      <c r="F1" s="1"/>
      <c r="G1" s="1"/>
    </row>
    <row r="2" spans="1:20" s="3" customFormat="1" ht="15.75" customHeight="1" x14ac:dyDescent="0.2">
      <c r="A2" s="256"/>
      <c r="B2" s="256"/>
      <c r="C2" s="425" t="s">
        <v>214</v>
      </c>
      <c r="D2" s="425"/>
      <c r="E2" s="425"/>
      <c r="F2" s="425"/>
      <c r="G2" s="425"/>
      <c r="H2" s="145"/>
      <c r="I2" s="145"/>
      <c r="J2" s="145"/>
    </row>
    <row r="3" spans="1:20" s="3" customFormat="1" ht="12.75" customHeight="1" x14ac:dyDescent="0.2">
      <c r="C3" s="257"/>
      <c r="D3" s="257"/>
      <c r="E3" s="1"/>
      <c r="F3" s="1"/>
      <c r="G3" s="1"/>
    </row>
    <row r="4" spans="1:20" s="258" customFormat="1" ht="45" customHeight="1" x14ac:dyDescent="0.2">
      <c r="D4" s="303" t="s">
        <v>183</v>
      </c>
      <c r="E4" s="303" t="s">
        <v>184</v>
      </c>
      <c r="F4" s="303" t="s">
        <v>185</v>
      </c>
      <c r="G4" s="303" t="s">
        <v>186</v>
      </c>
    </row>
    <row r="5" spans="1:20" s="260" customFormat="1" x14ac:dyDescent="0.2">
      <c r="A5" s="259"/>
      <c r="B5" s="259"/>
      <c r="D5" s="276" t="s">
        <v>187</v>
      </c>
      <c r="E5" s="262">
        <v>0</v>
      </c>
      <c r="F5" s="262">
        <v>0</v>
      </c>
      <c r="G5" s="262">
        <v>0</v>
      </c>
    </row>
    <row r="6" spans="1:20" s="260" customFormat="1" x14ac:dyDescent="0.2">
      <c r="A6" s="259"/>
      <c r="B6" s="259"/>
      <c r="D6" s="267" t="s">
        <v>188</v>
      </c>
      <c r="E6" s="266">
        <v>0</v>
      </c>
      <c r="F6" s="266">
        <v>0</v>
      </c>
      <c r="G6" s="266">
        <v>0</v>
      </c>
    </row>
    <row r="7" spans="1:20" s="260" customFormat="1" x14ac:dyDescent="0.2">
      <c r="A7" s="259"/>
      <c r="B7" s="259"/>
      <c r="D7" s="267" t="s">
        <v>189</v>
      </c>
      <c r="E7" s="266">
        <v>0</v>
      </c>
      <c r="F7" s="266">
        <v>0</v>
      </c>
      <c r="G7" s="266">
        <v>0</v>
      </c>
    </row>
    <row r="8" spans="1:20" s="260" customFormat="1" x14ac:dyDescent="0.2">
      <c r="A8" s="259"/>
      <c r="B8" s="259"/>
      <c r="D8" s="267" t="s">
        <v>190</v>
      </c>
      <c r="E8" s="266">
        <v>0</v>
      </c>
      <c r="F8" s="266">
        <v>0</v>
      </c>
      <c r="G8" s="266">
        <v>0</v>
      </c>
    </row>
    <row r="9" spans="1:20" x14ac:dyDescent="0.2">
      <c r="A9" s="259"/>
      <c r="B9" s="259"/>
      <c r="D9" s="267" t="s">
        <v>191</v>
      </c>
      <c r="E9" s="269">
        <v>0</v>
      </c>
      <c r="F9" s="269">
        <v>0</v>
      </c>
      <c r="G9" s="269">
        <v>0</v>
      </c>
      <c r="H9" s="260"/>
      <c r="I9" s="260"/>
      <c r="J9" s="260"/>
      <c r="K9" s="260"/>
      <c r="L9" s="260"/>
      <c r="M9" s="260"/>
      <c r="N9" s="260"/>
      <c r="O9" s="260"/>
      <c r="P9" s="260"/>
      <c r="Q9" s="260"/>
      <c r="R9" s="260"/>
      <c r="S9" s="260"/>
      <c r="T9" s="260"/>
    </row>
    <row r="10" spans="1:20" x14ac:dyDescent="0.2">
      <c r="A10" s="259"/>
      <c r="B10" s="259"/>
      <c r="D10" s="267" t="s">
        <v>192</v>
      </c>
      <c r="E10" s="269">
        <v>0</v>
      </c>
      <c r="F10" s="269">
        <v>0</v>
      </c>
      <c r="G10" s="269">
        <v>0</v>
      </c>
      <c r="H10" s="260"/>
      <c r="I10" s="260"/>
      <c r="J10" s="260"/>
      <c r="K10" s="260"/>
      <c r="L10" s="260"/>
      <c r="M10" s="260"/>
      <c r="N10" s="260"/>
      <c r="O10" s="260"/>
      <c r="P10" s="260"/>
      <c r="Q10" s="260"/>
      <c r="R10" s="260"/>
      <c r="S10" s="260"/>
      <c r="T10" s="260"/>
    </row>
    <row r="11" spans="1:20" x14ac:dyDescent="0.2">
      <c r="A11" s="259"/>
      <c r="B11" s="259"/>
      <c r="D11" s="267" t="s">
        <v>193</v>
      </c>
      <c r="E11" s="269">
        <v>0</v>
      </c>
      <c r="F11" s="269">
        <v>0</v>
      </c>
      <c r="G11" s="269">
        <v>0</v>
      </c>
      <c r="H11" s="260"/>
      <c r="I11" s="260"/>
      <c r="J11" s="260"/>
      <c r="K11" s="260"/>
      <c r="L11" s="260"/>
      <c r="M11" s="260"/>
      <c r="N11" s="260"/>
      <c r="O11" s="260"/>
      <c r="P11" s="260"/>
      <c r="Q11" s="260"/>
      <c r="R11" s="260"/>
      <c r="S11" s="260"/>
      <c r="T11" s="260"/>
    </row>
    <row r="12" spans="1:20" x14ac:dyDescent="0.2">
      <c r="A12" s="260"/>
      <c r="B12" s="260"/>
      <c r="D12" s="267" t="s">
        <v>194</v>
      </c>
      <c r="E12" s="269">
        <v>0</v>
      </c>
      <c r="F12" s="269">
        <v>0</v>
      </c>
      <c r="G12" s="269">
        <v>0</v>
      </c>
      <c r="H12" s="260"/>
      <c r="I12" s="260"/>
      <c r="J12" s="260"/>
      <c r="K12" s="260"/>
      <c r="L12" s="260"/>
      <c r="M12" s="260"/>
      <c r="N12" s="260"/>
      <c r="O12" s="260"/>
      <c r="P12" s="260"/>
      <c r="Q12" s="260"/>
      <c r="R12" s="260"/>
      <c r="S12" s="260"/>
      <c r="T12" s="260"/>
    </row>
    <row r="13" spans="1:20" x14ac:dyDescent="0.2">
      <c r="A13" s="260"/>
      <c r="B13" s="260"/>
      <c r="D13" s="267" t="s">
        <v>195</v>
      </c>
      <c r="E13" s="269">
        <v>0</v>
      </c>
      <c r="F13" s="269">
        <v>0</v>
      </c>
      <c r="G13" s="269">
        <v>0</v>
      </c>
      <c r="H13" s="260"/>
      <c r="I13" s="260"/>
      <c r="J13" s="260"/>
      <c r="K13" s="260"/>
      <c r="L13" s="260"/>
      <c r="M13" s="260"/>
      <c r="N13" s="260"/>
      <c r="O13" s="260"/>
      <c r="P13" s="260"/>
      <c r="Q13" s="260"/>
      <c r="R13" s="260"/>
      <c r="S13" s="260"/>
      <c r="T13" s="260"/>
    </row>
    <row r="14" spans="1:20" x14ac:dyDescent="0.2">
      <c r="A14" s="260"/>
      <c r="B14" s="260"/>
      <c r="D14" s="267" t="s">
        <v>196</v>
      </c>
      <c r="E14" s="269">
        <v>0</v>
      </c>
      <c r="F14" s="269">
        <v>0</v>
      </c>
      <c r="G14" s="269">
        <v>0</v>
      </c>
      <c r="H14" s="260"/>
      <c r="I14" s="260"/>
      <c r="J14" s="260"/>
      <c r="K14" s="260"/>
      <c r="L14" s="260"/>
      <c r="M14" s="260"/>
      <c r="N14" s="260"/>
      <c r="O14" s="260"/>
      <c r="P14" s="260"/>
      <c r="Q14" s="260"/>
      <c r="R14" s="260"/>
      <c r="S14" s="260"/>
      <c r="T14" s="260"/>
    </row>
    <row r="15" spans="1:20" x14ac:dyDescent="0.2">
      <c r="A15" s="260"/>
      <c r="B15" s="260"/>
      <c r="D15" s="267" t="s">
        <v>197</v>
      </c>
      <c r="E15" s="269">
        <v>0</v>
      </c>
      <c r="F15" s="269">
        <v>0</v>
      </c>
      <c r="G15" s="269">
        <v>0</v>
      </c>
      <c r="H15" s="260"/>
      <c r="I15" s="260"/>
      <c r="J15" s="260"/>
      <c r="K15" s="260"/>
      <c r="L15" s="260"/>
      <c r="M15" s="260"/>
      <c r="N15" s="260"/>
      <c r="O15" s="260"/>
      <c r="P15" s="260"/>
      <c r="Q15" s="260"/>
      <c r="R15" s="260"/>
      <c r="S15" s="260"/>
      <c r="T15" s="260"/>
    </row>
    <row r="16" spans="1:20" x14ac:dyDescent="0.2">
      <c r="A16" s="260"/>
      <c r="B16" s="260"/>
      <c r="D16" s="267" t="s">
        <v>198</v>
      </c>
      <c r="E16" s="269">
        <v>0</v>
      </c>
      <c r="F16" s="269">
        <v>0</v>
      </c>
      <c r="G16" s="269">
        <v>0</v>
      </c>
      <c r="H16" s="260"/>
      <c r="I16" s="260"/>
      <c r="J16" s="260"/>
      <c r="K16" s="260"/>
      <c r="L16" s="260"/>
      <c r="M16" s="260"/>
      <c r="N16" s="260"/>
      <c r="O16" s="260"/>
      <c r="P16" s="260"/>
      <c r="Q16" s="260"/>
      <c r="R16" s="260"/>
      <c r="S16" s="260"/>
      <c r="T16" s="260"/>
    </row>
    <row r="17" spans="1:20" x14ac:dyDescent="0.2">
      <c r="A17" s="260"/>
      <c r="B17" s="260"/>
      <c r="D17" s="267" t="s">
        <v>199</v>
      </c>
      <c r="E17" s="269">
        <v>0</v>
      </c>
      <c r="F17" s="269">
        <v>0</v>
      </c>
      <c r="G17" s="269">
        <v>0</v>
      </c>
      <c r="H17" s="260"/>
      <c r="I17" s="260"/>
      <c r="J17" s="260"/>
      <c r="K17" s="260"/>
      <c r="L17" s="260"/>
      <c r="M17" s="260"/>
      <c r="N17" s="260"/>
      <c r="O17" s="260"/>
      <c r="P17" s="260"/>
      <c r="Q17" s="260"/>
      <c r="R17" s="260"/>
      <c r="S17" s="260"/>
      <c r="T17" s="260"/>
    </row>
    <row r="18" spans="1:20" x14ac:dyDescent="0.2">
      <c r="A18" s="260"/>
      <c r="B18" s="260"/>
      <c r="D18" s="267" t="s">
        <v>200</v>
      </c>
      <c r="E18" s="269">
        <v>0</v>
      </c>
      <c r="F18" s="269">
        <v>0</v>
      </c>
      <c r="G18" s="269">
        <v>0</v>
      </c>
      <c r="H18" s="260"/>
      <c r="I18" s="260"/>
      <c r="J18" s="260"/>
      <c r="K18" s="260"/>
      <c r="L18" s="260"/>
      <c r="M18" s="260"/>
      <c r="N18" s="260"/>
      <c r="O18" s="260"/>
      <c r="P18" s="260"/>
      <c r="Q18" s="260"/>
      <c r="R18" s="260"/>
      <c r="S18" s="260"/>
      <c r="T18" s="260"/>
    </row>
    <row r="19" spans="1:20" x14ac:dyDescent="0.2">
      <c r="A19" s="260"/>
      <c r="B19" s="260"/>
      <c r="D19" s="267" t="s">
        <v>201</v>
      </c>
      <c r="E19" s="269">
        <v>0</v>
      </c>
      <c r="F19" s="269">
        <v>0</v>
      </c>
      <c r="G19" s="269">
        <v>0</v>
      </c>
      <c r="H19" s="260"/>
      <c r="I19" s="260"/>
      <c r="J19" s="260"/>
      <c r="K19" s="260"/>
      <c r="L19" s="260"/>
      <c r="M19" s="260"/>
      <c r="N19" s="260"/>
      <c r="O19" s="260"/>
      <c r="P19" s="260"/>
      <c r="Q19" s="260"/>
      <c r="R19" s="260"/>
      <c r="S19" s="260"/>
      <c r="T19" s="260"/>
    </row>
    <row r="20" spans="1:20" x14ac:dyDescent="0.2">
      <c r="A20" s="260"/>
      <c r="B20" s="260"/>
      <c r="D20" s="267" t="s">
        <v>202</v>
      </c>
      <c r="E20" s="269">
        <v>0</v>
      </c>
      <c r="F20" s="269">
        <v>0</v>
      </c>
      <c r="G20" s="269">
        <v>0</v>
      </c>
      <c r="H20" s="260"/>
      <c r="I20" s="260"/>
      <c r="J20" s="260"/>
      <c r="K20" s="260"/>
      <c r="L20" s="260"/>
      <c r="M20" s="260"/>
      <c r="N20" s="260"/>
      <c r="O20" s="260"/>
      <c r="P20" s="260"/>
      <c r="Q20" s="260"/>
      <c r="R20" s="260"/>
      <c r="S20" s="260"/>
      <c r="T20" s="260"/>
    </row>
    <row r="21" spans="1:20" x14ac:dyDescent="0.2">
      <c r="A21" s="260"/>
      <c r="B21" s="260"/>
      <c r="D21" s="267" t="s">
        <v>203</v>
      </c>
      <c r="E21" s="269">
        <v>0</v>
      </c>
      <c r="F21" s="269">
        <v>0</v>
      </c>
      <c r="G21" s="269">
        <v>1</v>
      </c>
      <c r="H21" s="260"/>
      <c r="I21" s="260"/>
      <c r="J21" s="260"/>
      <c r="K21" s="260"/>
      <c r="L21" s="260"/>
      <c r="M21" s="260"/>
      <c r="N21" s="260"/>
      <c r="O21" s="260"/>
      <c r="P21" s="260"/>
      <c r="Q21" s="260"/>
      <c r="R21" s="260"/>
      <c r="S21" s="260"/>
      <c r="T21" s="260"/>
    </row>
    <row r="22" spans="1:20" x14ac:dyDescent="0.2">
      <c r="D22" s="267" t="s">
        <v>204</v>
      </c>
      <c r="E22" s="269">
        <v>0</v>
      </c>
      <c r="F22" s="269">
        <v>0</v>
      </c>
      <c r="G22" s="269">
        <v>0</v>
      </c>
    </row>
    <row r="23" spans="1:20" x14ac:dyDescent="0.2">
      <c r="D23" s="270" t="s">
        <v>205</v>
      </c>
      <c r="E23" s="271">
        <v>0</v>
      </c>
      <c r="F23" s="271">
        <v>0</v>
      </c>
      <c r="G23" s="271">
        <v>1</v>
      </c>
    </row>
    <row r="24" spans="1:20" x14ac:dyDescent="0.2">
      <c r="D24" s="260"/>
      <c r="E24" s="272"/>
      <c r="F24" s="272"/>
      <c r="G24" s="272"/>
    </row>
    <row r="25" spans="1:20" x14ac:dyDescent="0.2">
      <c r="D25" s="426" t="s">
        <v>220</v>
      </c>
      <c r="E25" s="426"/>
      <c r="F25" s="426"/>
      <c r="G25" s="426"/>
    </row>
    <row r="26" spans="1:20" x14ac:dyDescent="0.2">
      <c r="D26" s="426"/>
      <c r="E26" s="426"/>
      <c r="F26" s="426"/>
      <c r="G26" s="426"/>
    </row>
    <row r="27" spans="1:20" x14ac:dyDescent="0.2">
      <c r="D27" s="260"/>
      <c r="E27" s="273"/>
      <c r="F27" s="272"/>
      <c r="G27" s="272"/>
    </row>
    <row r="28" spans="1:20" x14ac:dyDescent="0.2">
      <c r="D28" s="427" t="s">
        <v>206</v>
      </c>
      <c r="E28" s="427"/>
      <c r="F28" s="427"/>
      <c r="G28" s="427"/>
    </row>
    <row r="29" spans="1:20" x14ac:dyDescent="0.2">
      <c r="D29" s="427"/>
      <c r="E29" s="427"/>
      <c r="F29" s="427"/>
      <c r="G29" s="427"/>
    </row>
    <row r="30" spans="1:20" x14ac:dyDescent="0.2">
      <c r="D30" s="427"/>
      <c r="E30" s="427"/>
      <c r="F30" s="427"/>
      <c r="G30" s="427"/>
    </row>
    <row r="31" spans="1:20" x14ac:dyDescent="0.2">
      <c r="D31" s="260"/>
      <c r="E31" s="272"/>
      <c r="F31" s="272"/>
      <c r="G31" s="272"/>
    </row>
    <row r="32" spans="1:20" ht="12.75" customHeight="1" x14ac:dyDescent="0.2">
      <c r="D32" s="427" t="s">
        <v>215</v>
      </c>
      <c r="E32" s="427"/>
      <c r="F32" s="427"/>
      <c r="G32" s="427"/>
    </row>
    <row r="33" spans="4:7" x14ac:dyDescent="0.2">
      <c r="D33" s="427"/>
      <c r="E33" s="427"/>
      <c r="F33" s="427"/>
      <c r="G33" s="427"/>
    </row>
    <row r="34" spans="4:7" ht="12.75" customHeight="1" x14ac:dyDescent="0.2">
      <c r="D34" s="274"/>
      <c r="E34" s="274"/>
      <c r="F34" s="274"/>
      <c r="G34" s="274"/>
    </row>
    <row r="35" spans="4:7" x14ac:dyDescent="0.2">
      <c r="D35" s="274"/>
      <c r="E35" s="274"/>
      <c r="F35" s="274"/>
      <c r="G35" s="274"/>
    </row>
    <row r="37" spans="4:7" ht="12.75" customHeight="1" x14ac:dyDescent="0.2">
      <c r="D37" s="275"/>
      <c r="E37" s="275"/>
      <c r="F37" s="275"/>
      <c r="G37" s="275"/>
    </row>
    <row r="38" spans="4:7" x14ac:dyDescent="0.2">
      <c r="D38" s="275"/>
      <c r="E38" s="275"/>
      <c r="F38" s="275"/>
      <c r="G38" s="275"/>
    </row>
    <row r="39" spans="4:7" x14ac:dyDescent="0.2">
      <c r="D39" s="275"/>
      <c r="E39" s="275"/>
      <c r="F39" s="275"/>
      <c r="G39" s="275"/>
    </row>
    <row r="40" spans="4:7" x14ac:dyDescent="0.2">
      <c r="D40" s="275"/>
      <c r="E40" s="275"/>
      <c r="F40" s="275"/>
      <c r="G40" s="275"/>
    </row>
    <row r="41" spans="4:7" ht="28.5" customHeight="1" x14ac:dyDescent="0.2">
      <c r="D41" s="275"/>
      <c r="E41" s="275"/>
      <c r="F41" s="275"/>
      <c r="G41" s="275"/>
    </row>
    <row r="43" spans="4:7" x14ac:dyDescent="0.2">
      <c r="D43" s="424" t="s">
        <v>211</v>
      </c>
      <c r="E43" s="424"/>
      <c r="F43" s="424"/>
      <c r="G43" s="424"/>
    </row>
    <row r="44" spans="4:7" x14ac:dyDescent="0.2">
      <c r="D44" s="424"/>
      <c r="E44" s="424"/>
      <c r="F44" s="424"/>
      <c r="G44" s="424"/>
    </row>
    <row r="45" spans="4:7" x14ac:dyDescent="0.2">
      <c r="D45" s="3"/>
    </row>
    <row r="46" spans="4:7" x14ac:dyDescent="0.2">
      <c r="D46" s="3"/>
    </row>
    <row r="47" spans="4:7" x14ac:dyDescent="0.2">
      <c r="D47" s="3"/>
    </row>
  </sheetData>
  <mergeCells count="5">
    <mergeCell ref="C2:G2"/>
    <mergeCell ref="D25:G26"/>
    <mergeCell ref="D28:G30"/>
    <mergeCell ref="D32:G33"/>
    <mergeCell ref="D43:G4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T47"/>
  <sheetViews>
    <sheetView showGridLines="0" topLeftCell="C1" workbookViewId="0">
      <selection activeCell="I6" sqref="I6"/>
    </sheetView>
  </sheetViews>
  <sheetFormatPr baseColWidth="10" defaultColWidth="10.28515625" defaultRowHeight="12.75" x14ac:dyDescent="0.2"/>
  <cols>
    <col min="1" max="2" width="10.28515625" style="268" hidden="1" customWidth="1"/>
    <col min="3" max="3" width="2.42578125" style="268" customWidth="1"/>
    <col min="4" max="4" width="20" style="268" customWidth="1"/>
    <col min="5" max="7" width="16.7109375" style="268" customWidth="1"/>
    <col min="8" max="16384" width="10.28515625" style="268"/>
  </cols>
  <sheetData>
    <row r="1" spans="1:20" s="3" customFormat="1" ht="12.75" customHeight="1" x14ac:dyDescent="0.2">
      <c r="E1" s="1"/>
      <c r="F1" s="1"/>
      <c r="G1" s="1"/>
    </row>
    <row r="2" spans="1:20" s="3" customFormat="1" ht="15.75" customHeight="1" x14ac:dyDescent="0.2">
      <c r="A2" s="256"/>
      <c r="B2" s="256"/>
      <c r="C2" s="425" t="s">
        <v>216</v>
      </c>
      <c r="D2" s="425"/>
      <c r="E2" s="425"/>
      <c r="F2" s="425"/>
      <c r="G2" s="425"/>
      <c r="H2" s="145"/>
      <c r="I2" s="145"/>
      <c r="J2" s="145"/>
    </row>
    <row r="3" spans="1:20" s="3" customFormat="1" ht="12.75" customHeight="1" x14ac:dyDescent="0.2">
      <c r="C3" s="257"/>
      <c r="D3" s="257"/>
      <c r="E3" s="1"/>
      <c r="F3" s="1"/>
      <c r="G3" s="1"/>
    </row>
    <row r="4" spans="1:20" s="258" customFormat="1" ht="45" customHeight="1" x14ac:dyDescent="0.2">
      <c r="D4" s="303" t="s">
        <v>183</v>
      </c>
      <c r="E4" s="303" t="s">
        <v>184</v>
      </c>
      <c r="F4" s="303" t="s">
        <v>185</v>
      </c>
      <c r="G4" s="303" t="s">
        <v>186</v>
      </c>
    </row>
    <row r="5" spans="1:20" s="260" customFormat="1" x14ac:dyDescent="0.2">
      <c r="A5" s="259"/>
      <c r="B5" s="259"/>
      <c r="D5" s="276" t="s">
        <v>187</v>
      </c>
      <c r="E5" s="262">
        <v>15</v>
      </c>
      <c r="F5" s="262">
        <v>85</v>
      </c>
      <c r="G5" s="262">
        <v>3</v>
      </c>
    </row>
    <row r="6" spans="1:20" s="260" customFormat="1" x14ac:dyDescent="0.2">
      <c r="A6" s="259"/>
      <c r="B6" s="259"/>
      <c r="D6" s="267" t="s">
        <v>188</v>
      </c>
      <c r="E6" s="266">
        <v>6</v>
      </c>
      <c r="F6" s="266">
        <v>18</v>
      </c>
      <c r="G6" s="266">
        <v>2</v>
      </c>
    </row>
    <row r="7" spans="1:20" s="260" customFormat="1" x14ac:dyDescent="0.2">
      <c r="A7" s="259"/>
      <c r="B7" s="259"/>
      <c r="D7" s="267" t="s">
        <v>189</v>
      </c>
      <c r="E7" s="266">
        <v>1</v>
      </c>
      <c r="F7" s="266">
        <v>6</v>
      </c>
      <c r="G7" s="266">
        <v>0</v>
      </c>
    </row>
    <row r="8" spans="1:20" s="260" customFormat="1" x14ac:dyDescent="0.2">
      <c r="A8" s="259"/>
      <c r="B8" s="259"/>
      <c r="D8" s="267" t="s">
        <v>190</v>
      </c>
      <c r="E8" s="266">
        <v>0</v>
      </c>
      <c r="F8" s="266">
        <v>2</v>
      </c>
      <c r="G8" s="266">
        <v>0</v>
      </c>
    </row>
    <row r="9" spans="1:20" x14ac:dyDescent="0.2">
      <c r="A9" s="259"/>
      <c r="B9" s="259"/>
      <c r="D9" s="267" t="s">
        <v>191</v>
      </c>
      <c r="E9" s="269">
        <v>0</v>
      </c>
      <c r="F9" s="269">
        <v>0</v>
      </c>
      <c r="G9" s="269">
        <v>0</v>
      </c>
      <c r="H9" s="260"/>
      <c r="I9" s="260"/>
      <c r="J9" s="260"/>
      <c r="K9" s="260"/>
      <c r="L9" s="260"/>
      <c r="M9" s="260"/>
      <c r="N9" s="260"/>
      <c r="O9" s="260"/>
      <c r="P9" s="260"/>
      <c r="Q9" s="260"/>
      <c r="R9" s="260"/>
      <c r="S9" s="260"/>
      <c r="T9" s="260"/>
    </row>
    <row r="10" spans="1:20" x14ac:dyDescent="0.2">
      <c r="A10" s="259"/>
      <c r="B10" s="259"/>
      <c r="D10" s="267" t="s">
        <v>192</v>
      </c>
      <c r="E10" s="269">
        <v>2</v>
      </c>
      <c r="F10" s="269">
        <f>20+1+2</f>
        <v>23</v>
      </c>
      <c r="G10" s="269">
        <v>0</v>
      </c>
      <c r="H10" s="260"/>
      <c r="I10" s="260"/>
      <c r="J10" s="260"/>
      <c r="K10" s="260"/>
      <c r="L10" s="260"/>
      <c r="M10" s="260"/>
      <c r="N10" s="260"/>
      <c r="O10" s="260"/>
      <c r="P10" s="260"/>
      <c r="Q10" s="260"/>
      <c r="R10" s="260"/>
      <c r="S10" s="260"/>
      <c r="T10" s="260"/>
    </row>
    <row r="11" spans="1:20" x14ac:dyDescent="0.2">
      <c r="A11" s="259"/>
      <c r="B11" s="259"/>
      <c r="D11" s="267" t="s">
        <v>193</v>
      </c>
      <c r="E11" s="269">
        <v>2</v>
      </c>
      <c r="F11" s="269">
        <v>30</v>
      </c>
      <c r="G11" s="269">
        <v>2</v>
      </c>
      <c r="H11" s="260"/>
      <c r="I11" s="260"/>
      <c r="J11" s="260"/>
      <c r="K11" s="260"/>
      <c r="L11" s="260"/>
      <c r="M11" s="260"/>
      <c r="N11" s="260"/>
      <c r="O11" s="260"/>
      <c r="P11" s="260"/>
      <c r="Q11" s="260"/>
      <c r="R11" s="260"/>
      <c r="S11" s="260"/>
      <c r="T11" s="260"/>
    </row>
    <row r="12" spans="1:20" x14ac:dyDescent="0.2">
      <c r="A12" s="260"/>
      <c r="B12" s="260"/>
      <c r="D12" s="267" t="s">
        <v>194</v>
      </c>
      <c r="E12" s="269">
        <v>3</v>
      </c>
      <c r="F12" s="269">
        <v>32</v>
      </c>
      <c r="G12" s="269">
        <v>3</v>
      </c>
      <c r="H12" s="260"/>
      <c r="I12" s="260"/>
      <c r="J12" s="260"/>
      <c r="K12" s="260"/>
      <c r="L12" s="260"/>
      <c r="M12" s="260"/>
      <c r="N12" s="260"/>
      <c r="O12" s="260"/>
      <c r="P12" s="260"/>
      <c r="Q12" s="260"/>
      <c r="R12" s="260"/>
      <c r="S12" s="260"/>
      <c r="T12" s="260"/>
    </row>
    <row r="13" spans="1:20" x14ac:dyDescent="0.2">
      <c r="A13" s="260"/>
      <c r="B13" s="260"/>
      <c r="D13" s="267" t="s">
        <v>195</v>
      </c>
      <c r="E13" s="269">
        <v>0</v>
      </c>
      <c r="F13" s="269">
        <v>0</v>
      </c>
      <c r="G13" s="269">
        <v>0</v>
      </c>
      <c r="H13" s="260"/>
      <c r="I13" s="260"/>
      <c r="J13" s="260"/>
      <c r="K13" s="260"/>
      <c r="L13" s="260"/>
      <c r="M13" s="260"/>
      <c r="N13" s="260"/>
      <c r="O13" s="260"/>
      <c r="P13" s="260"/>
      <c r="Q13" s="260"/>
      <c r="R13" s="260"/>
      <c r="S13" s="260"/>
      <c r="T13" s="260"/>
    </row>
    <row r="14" spans="1:20" x14ac:dyDescent="0.2">
      <c r="A14" s="260"/>
      <c r="B14" s="260"/>
      <c r="D14" s="267" t="s">
        <v>196</v>
      </c>
      <c r="E14" s="269">
        <v>0</v>
      </c>
      <c r="F14" s="269">
        <v>0</v>
      </c>
      <c r="G14" s="269">
        <v>0</v>
      </c>
      <c r="H14" s="260"/>
      <c r="I14" s="260"/>
      <c r="J14" s="260"/>
      <c r="K14" s="260"/>
      <c r="L14" s="260"/>
      <c r="M14" s="260"/>
      <c r="N14" s="260"/>
      <c r="O14" s="260"/>
      <c r="P14" s="260"/>
      <c r="Q14" s="260"/>
      <c r="R14" s="260"/>
      <c r="S14" s="260"/>
      <c r="T14" s="260"/>
    </row>
    <row r="15" spans="1:20" x14ac:dyDescent="0.2">
      <c r="A15" s="260"/>
      <c r="B15" s="260"/>
      <c r="D15" s="267" t="s">
        <v>197</v>
      </c>
      <c r="E15" s="269">
        <v>0</v>
      </c>
      <c r="F15" s="269">
        <v>0</v>
      </c>
      <c r="G15" s="269">
        <v>0</v>
      </c>
      <c r="H15" s="260"/>
      <c r="I15" s="260"/>
      <c r="J15" s="260"/>
      <c r="K15" s="260"/>
      <c r="L15" s="260"/>
      <c r="M15" s="260"/>
      <c r="N15" s="260"/>
      <c r="O15" s="260"/>
      <c r="P15" s="260"/>
      <c r="Q15" s="260"/>
      <c r="R15" s="260"/>
      <c r="S15" s="260"/>
      <c r="T15" s="260"/>
    </row>
    <row r="16" spans="1:20" x14ac:dyDescent="0.2">
      <c r="A16" s="260"/>
      <c r="B16" s="260"/>
      <c r="D16" s="267" t="s">
        <v>198</v>
      </c>
      <c r="E16" s="269">
        <v>0</v>
      </c>
      <c r="F16" s="269">
        <v>0</v>
      </c>
      <c r="G16" s="269">
        <v>0</v>
      </c>
      <c r="H16" s="260"/>
      <c r="I16" s="260"/>
      <c r="J16" s="260"/>
      <c r="K16" s="260"/>
      <c r="L16" s="260"/>
      <c r="M16" s="260"/>
      <c r="N16" s="260"/>
      <c r="O16" s="260"/>
      <c r="P16" s="260"/>
      <c r="Q16" s="260"/>
      <c r="R16" s="260"/>
      <c r="S16" s="260"/>
      <c r="T16" s="260"/>
    </row>
    <row r="17" spans="1:20" x14ac:dyDescent="0.2">
      <c r="A17" s="260"/>
      <c r="B17" s="260"/>
      <c r="D17" s="267" t="s">
        <v>199</v>
      </c>
      <c r="E17" s="269">
        <v>0</v>
      </c>
      <c r="F17" s="269">
        <v>5</v>
      </c>
      <c r="G17" s="269">
        <v>0</v>
      </c>
      <c r="H17" s="260"/>
      <c r="I17" s="260"/>
      <c r="J17" s="260"/>
      <c r="K17" s="260"/>
      <c r="L17" s="260"/>
      <c r="M17" s="260"/>
      <c r="N17" s="260"/>
      <c r="O17" s="260"/>
      <c r="P17" s="260"/>
      <c r="Q17" s="260"/>
      <c r="R17" s="260"/>
      <c r="S17" s="260"/>
      <c r="T17" s="260"/>
    </row>
    <row r="18" spans="1:20" x14ac:dyDescent="0.2">
      <c r="A18" s="260"/>
      <c r="B18" s="260"/>
      <c r="D18" s="267" t="s">
        <v>200</v>
      </c>
      <c r="E18" s="269">
        <v>18</v>
      </c>
      <c r="F18" s="269">
        <f>2+55</f>
        <v>57</v>
      </c>
      <c r="G18" s="269">
        <v>0</v>
      </c>
      <c r="H18" s="260"/>
      <c r="I18" s="260"/>
      <c r="J18" s="260"/>
      <c r="K18" s="260"/>
      <c r="L18" s="260"/>
      <c r="M18" s="260"/>
      <c r="N18" s="260"/>
      <c r="O18" s="260"/>
      <c r="P18" s="260"/>
      <c r="Q18" s="260"/>
      <c r="R18" s="260"/>
      <c r="S18" s="260"/>
      <c r="T18" s="260"/>
    </row>
    <row r="19" spans="1:20" x14ac:dyDescent="0.2">
      <c r="A19" s="260"/>
      <c r="B19" s="260"/>
      <c r="D19" s="267" t="s">
        <v>201</v>
      </c>
      <c r="E19" s="269">
        <v>1</v>
      </c>
      <c r="F19" s="269">
        <f>33+3</f>
        <v>36</v>
      </c>
      <c r="G19" s="269">
        <v>0</v>
      </c>
      <c r="H19" s="260"/>
      <c r="I19" s="260"/>
      <c r="J19" s="260"/>
      <c r="K19" s="260"/>
      <c r="L19" s="260"/>
      <c r="M19" s="260"/>
      <c r="N19" s="260"/>
      <c r="O19" s="260"/>
      <c r="P19" s="260"/>
      <c r="Q19" s="260"/>
      <c r="R19" s="260"/>
      <c r="S19" s="260"/>
      <c r="T19" s="260"/>
    </row>
    <row r="20" spans="1:20" x14ac:dyDescent="0.2">
      <c r="A20" s="260"/>
      <c r="B20" s="260"/>
      <c r="D20" s="267" t="s">
        <v>202</v>
      </c>
      <c r="E20" s="269">
        <v>13</v>
      </c>
      <c r="F20" s="269">
        <v>33</v>
      </c>
      <c r="G20" s="269">
        <v>0</v>
      </c>
      <c r="H20" s="260"/>
      <c r="I20" s="260"/>
      <c r="J20" s="260"/>
      <c r="K20" s="260"/>
      <c r="L20" s="260"/>
      <c r="M20" s="260"/>
      <c r="N20" s="260"/>
      <c r="O20" s="260"/>
      <c r="P20" s="260"/>
      <c r="Q20" s="260"/>
      <c r="R20" s="260"/>
      <c r="S20" s="260"/>
      <c r="T20" s="260"/>
    </row>
    <row r="21" spans="1:20" x14ac:dyDescent="0.2">
      <c r="A21" s="260"/>
      <c r="B21" s="260"/>
      <c r="D21" s="267" t="s">
        <v>203</v>
      </c>
      <c r="E21" s="269">
        <v>6</v>
      </c>
      <c r="F21" s="269">
        <v>27</v>
      </c>
      <c r="G21" s="269">
        <v>2</v>
      </c>
      <c r="H21" s="260"/>
      <c r="I21" s="260"/>
      <c r="J21" s="260"/>
      <c r="K21" s="260"/>
      <c r="L21" s="260"/>
      <c r="M21" s="260"/>
      <c r="N21" s="260"/>
      <c r="O21" s="260"/>
      <c r="P21" s="260"/>
      <c r="Q21" s="260"/>
      <c r="R21" s="260"/>
      <c r="S21" s="260"/>
      <c r="T21" s="260"/>
    </row>
    <row r="22" spans="1:20" x14ac:dyDescent="0.2">
      <c r="D22" s="267" t="s">
        <v>204</v>
      </c>
      <c r="E22" s="269">
        <v>0</v>
      </c>
      <c r="F22" s="269">
        <v>5</v>
      </c>
      <c r="G22" s="269">
        <v>1</v>
      </c>
    </row>
    <row r="23" spans="1:20" x14ac:dyDescent="0.2">
      <c r="D23" s="270" t="s">
        <v>205</v>
      </c>
      <c r="E23" s="279">
        <f>SUM(E5:E22)</f>
        <v>67</v>
      </c>
      <c r="F23" s="279">
        <f t="shared" ref="F23:G23" si="0">SUM(F5:F22)</f>
        <v>359</v>
      </c>
      <c r="G23" s="279">
        <f t="shared" si="0"/>
        <v>13</v>
      </c>
      <c r="H23" s="280"/>
    </row>
    <row r="24" spans="1:20" x14ac:dyDescent="0.2">
      <c r="D24" s="260"/>
      <c r="E24" s="272"/>
      <c r="F24" s="272"/>
      <c r="G24" s="272"/>
      <c r="H24" s="281"/>
    </row>
    <row r="25" spans="1:20" x14ac:dyDescent="0.2">
      <c r="D25" s="426" t="s">
        <v>220</v>
      </c>
      <c r="E25" s="426"/>
      <c r="F25" s="426"/>
      <c r="G25" s="426"/>
    </row>
    <row r="26" spans="1:20" x14ac:dyDescent="0.2">
      <c r="D26" s="426"/>
      <c r="E26" s="426"/>
      <c r="F26" s="426"/>
      <c r="G26" s="426"/>
    </row>
    <row r="27" spans="1:20" x14ac:dyDescent="0.2">
      <c r="D27" s="260"/>
      <c r="E27" s="273"/>
      <c r="F27" s="272"/>
      <c r="G27" s="272"/>
    </row>
    <row r="28" spans="1:20" x14ac:dyDescent="0.2">
      <c r="D28" s="427" t="s">
        <v>206</v>
      </c>
      <c r="E28" s="427"/>
      <c r="F28" s="427"/>
      <c r="G28" s="427"/>
    </row>
    <row r="29" spans="1:20" x14ac:dyDescent="0.2">
      <c r="D29" s="427"/>
      <c r="E29" s="427"/>
      <c r="F29" s="427"/>
      <c r="G29" s="427"/>
    </row>
    <row r="30" spans="1:20" x14ac:dyDescent="0.2">
      <c r="D30" s="427"/>
      <c r="E30" s="427"/>
      <c r="F30" s="427"/>
      <c r="G30" s="427"/>
    </row>
    <row r="31" spans="1:20" x14ac:dyDescent="0.2">
      <c r="D31" s="260"/>
      <c r="E31" s="272"/>
      <c r="F31" s="272"/>
      <c r="G31" s="272"/>
    </row>
    <row r="32" spans="1:20" x14ac:dyDescent="0.2">
      <c r="D32" s="427" t="s">
        <v>217</v>
      </c>
      <c r="E32" s="427"/>
      <c r="F32" s="427"/>
      <c r="G32" s="427"/>
    </row>
    <row r="33" spans="4:7" x14ac:dyDescent="0.2">
      <c r="D33" s="427"/>
      <c r="E33" s="427"/>
      <c r="F33" s="427"/>
      <c r="G33" s="427"/>
    </row>
    <row r="34" spans="4:7" ht="12.75" customHeight="1" x14ac:dyDescent="0.2">
      <c r="D34" s="274"/>
      <c r="E34" s="274"/>
      <c r="F34" s="274"/>
      <c r="G34" s="274"/>
    </row>
    <row r="35" spans="4:7" x14ac:dyDescent="0.2">
      <c r="D35" s="274"/>
      <c r="E35" s="274"/>
      <c r="F35" s="274"/>
      <c r="G35" s="274"/>
    </row>
    <row r="37" spans="4:7" ht="12.75" customHeight="1" x14ac:dyDescent="0.2">
      <c r="D37" s="275"/>
      <c r="E37" s="275"/>
      <c r="F37" s="275"/>
      <c r="G37" s="275"/>
    </row>
    <row r="38" spans="4:7" x14ac:dyDescent="0.2">
      <c r="D38" s="275"/>
      <c r="E38" s="275"/>
      <c r="F38" s="275"/>
      <c r="G38" s="275"/>
    </row>
    <row r="39" spans="4:7" x14ac:dyDescent="0.2">
      <c r="D39" s="275"/>
      <c r="E39" s="275"/>
      <c r="F39" s="275"/>
      <c r="G39" s="275"/>
    </row>
    <row r="40" spans="4:7" x14ac:dyDescent="0.2">
      <c r="D40" s="275"/>
      <c r="E40" s="275"/>
      <c r="F40" s="275"/>
      <c r="G40" s="275"/>
    </row>
    <row r="41" spans="4:7" ht="28.5" customHeight="1" x14ac:dyDescent="0.2">
      <c r="D41" s="275"/>
      <c r="E41" s="275"/>
      <c r="F41" s="275"/>
      <c r="G41" s="275"/>
    </row>
    <row r="43" spans="4:7" x14ac:dyDescent="0.2">
      <c r="D43" s="424" t="s">
        <v>211</v>
      </c>
      <c r="E43" s="424"/>
      <c r="F43" s="424"/>
      <c r="G43" s="424"/>
    </row>
    <row r="44" spans="4:7" x14ac:dyDescent="0.2">
      <c r="D44" s="424"/>
      <c r="E44" s="424"/>
      <c r="F44" s="424"/>
      <c r="G44" s="424"/>
    </row>
    <row r="45" spans="4:7" x14ac:dyDescent="0.2">
      <c r="D45" s="3"/>
    </row>
    <row r="46" spans="4:7" x14ac:dyDescent="0.2">
      <c r="D46" s="3"/>
    </row>
    <row r="47" spans="4:7" x14ac:dyDescent="0.2">
      <c r="D47" s="3"/>
    </row>
  </sheetData>
  <mergeCells count="5">
    <mergeCell ref="C2:G2"/>
    <mergeCell ref="D25:G26"/>
    <mergeCell ref="D28:G30"/>
    <mergeCell ref="D32:G33"/>
    <mergeCell ref="D43:G44"/>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CZ22"/>
  <sheetViews>
    <sheetView showGridLines="0" zoomScaleNormal="100" workbookViewId="0">
      <selection activeCell="M22" sqref="M22"/>
    </sheetView>
  </sheetViews>
  <sheetFormatPr baseColWidth="10" defaultRowHeight="12.75" x14ac:dyDescent="0.2"/>
  <cols>
    <col min="1" max="1" width="27.140625" style="3" customWidth="1"/>
    <col min="2" max="2" width="8.7109375" style="3" customWidth="1"/>
    <col min="3" max="3" width="12.28515625" style="3" customWidth="1"/>
    <col min="4" max="13" width="8.140625" style="3" customWidth="1"/>
    <col min="14" max="14" width="9.140625" style="3" customWidth="1"/>
    <col min="15" max="15" width="8.140625" style="3" customWidth="1"/>
    <col min="16" max="16" width="6.85546875" style="3" customWidth="1"/>
    <col min="17" max="17" width="7.28515625" style="3" customWidth="1"/>
    <col min="18" max="18" width="6.85546875" style="3" customWidth="1"/>
    <col min="19" max="19" width="1.7109375" style="3" customWidth="1"/>
    <col min="20" max="16384" width="11.42578125" style="3"/>
  </cols>
  <sheetData>
    <row r="1" spans="1:20" ht="12.75" customHeight="1" x14ac:dyDescent="0.2">
      <c r="A1" s="1"/>
      <c r="B1" s="1"/>
      <c r="C1" s="1"/>
      <c r="D1" s="1"/>
      <c r="E1" s="1"/>
      <c r="F1" s="1"/>
      <c r="G1" s="1"/>
      <c r="H1" s="1"/>
      <c r="I1" s="1"/>
      <c r="J1" s="1"/>
      <c r="K1" s="1"/>
      <c r="L1" s="1"/>
      <c r="M1" s="1"/>
      <c r="N1" s="1"/>
      <c r="O1" s="1"/>
      <c r="P1" s="1"/>
      <c r="Q1" s="1"/>
      <c r="R1" s="1"/>
      <c r="S1" s="53"/>
    </row>
    <row r="2" spans="1:20" ht="12.75" customHeight="1" x14ac:dyDescent="0.2">
      <c r="A2" s="428" t="s">
        <v>92</v>
      </c>
      <c r="B2" s="428"/>
      <c r="C2" s="428"/>
      <c r="D2" s="428"/>
      <c r="E2" s="428"/>
      <c r="F2" s="428"/>
      <c r="G2" s="428"/>
      <c r="H2" s="428"/>
      <c r="I2" s="428"/>
      <c r="J2" s="428"/>
      <c r="K2" s="428"/>
      <c r="L2" s="428"/>
      <c r="M2" s="428"/>
      <c r="N2" s="428"/>
      <c r="O2" s="428"/>
      <c r="P2" s="428"/>
      <c r="Q2" s="428"/>
      <c r="R2" s="428"/>
      <c r="S2" s="53"/>
    </row>
    <row r="3" spans="1:20" ht="12.75" customHeight="1" x14ac:dyDescent="0.2">
      <c r="A3" s="1"/>
      <c r="B3" s="1"/>
      <c r="C3" s="1"/>
      <c r="D3" s="1"/>
      <c r="E3" s="1"/>
      <c r="F3" s="1"/>
      <c r="G3" s="1"/>
      <c r="H3" s="1"/>
      <c r="I3" s="1"/>
      <c r="J3" s="1"/>
      <c r="K3" s="1"/>
      <c r="L3" s="1"/>
      <c r="M3" s="1"/>
      <c r="N3" s="1"/>
      <c r="O3" s="1"/>
      <c r="P3" s="1"/>
      <c r="Q3" s="1"/>
      <c r="R3" s="1"/>
      <c r="S3" s="53"/>
    </row>
    <row r="4" spans="1:20" ht="37.5" customHeight="1" x14ac:dyDescent="0.2">
      <c r="A4" s="169"/>
      <c r="B4" s="304" t="s">
        <v>9</v>
      </c>
      <c r="C4" s="305" t="s">
        <v>10</v>
      </c>
      <c r="D4" s="305" t="s">
        <v>11</v>
      </c>
      <c r="E4" s="305" t="s">
        <v>12</v>
      </c>
      <c r="F4" s="305" t="s">
        <v>8</v>
      </c>
      <c r="G4" s="305" t="s">
        <v>13</v>
      </c>
      <c r="H4" s="305" t="s">
        <v>14</v>
      </c>
      <c r="I4" s="305" t="s">
        <v>15</v>
      </c>
      <c r="J4" s="305" t="s">
        <v>16</v>
      </c>
      <c r="K4" s="305" t="s">
        <v>17</v>
      </c>
      <c r="L4" s="305" t="s">
        <v>18</v>
      </c>
      <c r="M4" s="305" t="s">
        <v>19</v>
      </c>
      <c r="N4" s="305" t="s">
        <v>20</v>
      </c>
      <c r="O4" s="305" t="s">
        <v>21</v>
      </c>
      <c r="P4" s="305" t="s">
        <v>22</v>
      </c>
      <c r="Q4" s="305" t="s">
        <v>23</v>
      </c>
      <c r="R4" s="305" t="s">
        <v>34</v>
      </c>
      <c r="T4" s="220"/>
    </row>
    <row r="5" spans="1:20" x14ac:dyDescent="0.2">
      <c r="A5" s="181" t="s">
        <v>63</v>
      </c>
      <c r="B5" s="173">
        <v>60</v>
      </c>
      <c r="C5" s="173">
        <v>10</v>
      </c>
      <c r="D5" s="173">
        <v>13</v>
      </c>
      <c r="E5" s="173">
        <v>4</v>
      </c>
      <c r="F5" s="173">
        <v>2</v>
      </c>
      <c r="G5" s="173">
        <v>3</v>
      </c>
      <c r="H5" s="173">
        <v>2</v>
      </c>
      <c r="I5" s="173">
        <v>3</v>
      </c>
      <c r="J5" s="173">
        <v>36</v>
      </c>
      <c r="K5" s="173">
        <v>3</v>
      </c>
      <c r="L5" s="173">
        <v>5</v>
      </c>
      <c r="M5" s="173">
        <v>1</v>
      </c>
      <c r="N5" s="173">
        <v>2</v>
      </c>
      <c r="O5" s="173">
        <v>0</v>
      </c>
      <c r="P5" s="173">
        <v>4</v>
      </c>
      <c r="Q5" s="173">
        <v>1</v>
      </c>
      <c r="R5" s="174">
        <f>SUM(B5:Q5)</f>
        <v>149</v>
      </c>
      <c r="T5" s="150"/>
    </row>
    <row r="6" spans="1:20" x14ac:dyDescent="0.2">
      <c r="A6" s="170" t="s">
        <v>64</v>
      </c>
      <c r="B6" s="173">
        <v>24</v>
      </c>
      <c r="C6" s="173">
        <v>3</v>
      </c>
      <c r="D6" s="173">
        <v>5</v>
      </c>
      <c r="E6" s="173">
        <v>2</v>
      </c>
      <c r="F6" s="173">
        <v>1</v>
      </c>
      <c r="G6" s="173">
        <v>2</v>
      </c>
      <c r="H6" s="173">
        <v>1</v>
      </c>
      <c r="I6" s="173">
        <v>2</v>
      </c>
      <c r="J6" s="173">
        <v>17</v>
      </c>
      <c r="K6" s="173">
        <v>1</v>
      </c>
      <c r="L6" s="173">
        <v>3</v>
      </c>
      <c r="M6" s="173">
        <v>0</v>
      </c>
      <c r="N6" s="173">
        <v>0</v>
      </c>
      <c r="O6" s="173">
        <v>0</v>
      </c>
      <c r="P6" s="173">
        <v>2</v>
      </c>
      <c r="Q6" s="173">
        <v>0</v>
      </c>
      <c r="R6" s="174">
        <f t="shared" ref="R6:R21" si="0">SUM(B6:Q6)</f>
        <v>63</v>
      </c>
      <c r="T6" s="150"/>
    </row>
    <row r="7" spans="1:20" x14ac:dyDescent="0.2">
      <c r="A7" s="170" t="s">
        <v>24</v>
      </c>
      <c r="B7" s="173">
        <v>31</v>
      </c>
      <c r="C7" s="173">
        <v>5</v>
      </c>
      <c r="D7" s="173">
        <v>2</v>
      </c>
      <c r="E7" s="173">
        <v>2</v>
      </c>
      <c r="F7" s="173">
        <v>1</v>
      </c>
      <c r="G7" s="173">
        <v>2</v>
      </c>
      <c r="H7" s="173">
        <v>2</v>
      </c>
      <c r="I7" s="173">
        <v>1</v>
      </c>
      <c r="J7" s="173">
        <v>14</v>
      </c>
      <c r="K7" s="173">
        <v>1</v>
      </c>
      <c r="L7" s="173">
        <v>2</v>
      </c>
      <c r="M7" s="173">
        <v>0</v>
      </c>
      <c r="N7" s="173">
        <v>0</v>
      </c>
      <c r="O7" s="173">
        <v>1</v>
      </c>
      <c r="P7" s="173">
        <v>2</v>
      </c>
      <c r="Q7" s="173">
        <v>0</v>
      </c>
      <c r="R7" s="174">
        <f t="shared" si="0"/>
        <v>66</v>
      </c>
      <c r="T7" s="150"/>
    </row>
    <row r="8" spans="1:20" x14ac:dyDescent="0.2">
      <c r="A8" s="170" t="s">
        <v>61</v>
      </c>
      <c r="B8" s="173">
        <v>18</v>
      </c>
      <c r="C8" s="173">
        <v>2</v>
      </c>
      <c r="D8" s="173">
        <v>3</v>
      </c>
      <c r="E8" s="173">
        <v>1</v>
      </c>
      <c r="F8" s="173">
        <v>1</v>
      </c>
      <c r="G8" s="173">
        <v>1</v>
      </c>
      <c r="H8" s="173">
        <v>2</v>
      </c>
      <c r="I8" s="173">
        <v>2</v>
      </c>
      <c r="J8" s="173">
        <v>13</v>
      </c>
      <c r="K8" s="173">
        <v>1</v>
      </c>
      <c r="L8" s="173">
        <v>1</v>
      </c>
      <c r="M8" s="173">
        <v>1</v>
      </c>
      <c r="N8" s="173">
        <v>1</v>
      </c>
      <c r="O8" s="173">
        <v>0</v>
      </c>
      <c r="P8" s="173">
        <v>1</v>
      </c>
      <c r="Q8" s="173">
        <v>1</v>
      </c>
      <c r="R8" s="174">
        <f t="shared" si="0"/>
        <v>49</v>
      </c>
      <c r="T8" s="150"/>
    </row>
    <row r="9" spans="1:20" x14ac:dyDescent="0.2">
      <c r="A9" s="170" t="s">
        <v>25</v>
      </c>
      <c r="B9" s="173">
        <v>2</v>
      </c>
      <c r="C9" s="173">
        <v>2</v>
      </c>
      <c r="D9" s="173">
        <v>2</v>
      </c>
      <c r="E9" s="173">
        <v>0</v>
      </c>
      <c r="F9" s="173">
        <v>0</v>
      </c>
      <c r="G9" s="173">
        <v>0</v>
      </c>
      <c r="H9" s="173">
        <v>0</v>
      </c>
      <c r="I9" s="173">
        <v>0</v>
      </c>
      <c r="J9" s="173">
        <v>2</v>
      </c>
      <c r="K9" s="173">
        <v>0</v>
      </c>
      <c r="L9" s="173">
        <v>0</v>
      </c>
      <c r="M9" s="173">
        <v>0</v>
      </c>
      <c r="N9" s="173">
        <v>0</v>
      </c>
      <c r="O9" s="173">
        <v>0</v>
      </c>
      <c r="P9" s="173">
        <v>0</v>
      </c>
      <c r="Q9" s="173">
        <v>0</v>
      </c>
      <c r="R9" s="174">
        <f t="shared" si="0"/>
        <v>8</v>
      </c>
      <c r="T9" s="150"/>
    </row>
    <row r="10" spans="1:20" x14ac:dyDescent="0.2">
      <c r="A10" s="170" t="s">
        <v>56</v>
      </c>
      <c r="B10" s="173">
        <v>39</v>
      </c>
      <c r="C10" s="173">
        <v>7</v>
      </c>
      <c r="D10" s="173">
        <v>9</v>
      </c>
      <c r="E10" s="173">
        <v>3</v>
      </c>
      <c r="F10" s="173">
        <v>2</v>
      </c>
      <c r="G10" s="173">
        <v>3</v>
      </c>
      <c r="H10" s="173">
        <v>3</v>
      </c>
      <c r="I10" s="173">
        <v>4</v>
      </c>
      <c r="J10" s="173">
        <v>32</v>
      </c>
      <c r="K10" s="173">
        <v>2</v>
      </c>
      <c r="L10" s="173">
        <v>3</v>
      </c>
      <c r="M10" s="173">
        <v>1</v>
      </c>
      <c r="N10" s="173">
        <v>1</v>
      </c>
      <c r="O10" s="173">
        <v>0</v>
      </c>
      <c r="P10" s="173">
        <v>4</v>
      </c>
      <c r="Q10" s="173">
        <v>0</v>
      </c>
      <c r="R10" s="174">
        <f t="shared" si="0"/>
        <v>113</v>
      </c>
      <c r="T10" s="150"/>
    </row>
    <row r="11" spans="1:20" x14ac:dyDescent="0.2">
      <c r="A11" s="170" t="s">
        <v>57</v>
      </c>
      <c r="B11" s="173">
        <v>41</v>
      </c>
      <c r="C11" s="173">
        <v>6</v>
      </c>
      <c r="D11" s="173">
        <v>8</v>
      </c>
      <c r="E11" s="173">
        <v>6</v>
      </c>
      <c r="F11" s="173">
        <v>3</v>
      </c>
      <c r="G11" s="173">
        <v>2</v>
      </c>
      <c r="H11" s="173">
        <v>2</v>
      </c>
      <c r="I11" s="173">
        <v>4</v>
      </c>
      <c r="J11" s="173">
        <v>34</v>
      </c>
      <c r="K11" s="173">
        <v>1</v>
      </c>
      <c r="L11" s="173">
        <v>4</v>
      </c>
      <c r="M11" s="173">
        <v>1</v>
      </c>
      <c r="N11" s="173">
        <v>1</v>
      </c>
      <c r="O11" s="173">
        <v>1</v>
      </c>
      <c r="P11" s="173">
        <v>3</v>
      </c>
      <c r="Q11" s="173">
        <v>1</v>
      </c>
      <c r="R11" s="174">
        <f t="shared" si="0"/>
        <v>118</v>
      </c>
      <c r="T11" s="150"/>
    </row>
    <row r="12" spans="1:20" x14ac:dyDescent="0.2">
      <c r="A12" s="170" t="s">
        <v>26</v>
      </c>
      <c r="B12" s="173">
        <v>83</v>
      </c>
      <c r="C12" s="173">
        <v>7</v>
      </c>
      <c r="D12" s="173">
        <v>58</v>
      </c>
      <c r="E12" s="173">
        <v>5</v>
      </c>
      <c r="F12" s="173">
        <v>3</v>
      </c>
      <c r="G12" s="173">
        <v>3</v>
      </c>
      <c r="H12" s="173">
        <v>1</v>
      </c>
      <c r="I12" s="173">
        <v>5</v>
      </c>
      <c r="J12" s="173">
        <v>59</v>
      </c>
      <c r="K12" s="173">
        <v>3</v>
      </c>
      <c r="L12" s="173">
        <v>11</v>
      </c>
      <c r="M12" s="173">
        <v>1</v>
      </c>
      <c r="N12" s="173">
        <v>3</v>
      </c>
      <c r="O12" s="173">
        <v>5</v>
      </c>
      <c r="P12" s="173">
        <v>4</v>
      </c>
      <c r="Q12" s="173">
        <v>0</v>
      </c>
      <c r="R12" s="174">
        <f t="shared" si="0"/>
        <v>251</v>
      </c>
      <c r="T12" s="150"/>
    </row>
    <row r="13" spans="1:20" x14ac:dyDescent="0.2">
      <c r="A13" s="170" t="s">
        <v>58</v>
      </c>
      <c r="B13" s="173">
        <v>27</v>
      </c>
      <c r="C13" s="173">
        <v>3</v>
      </c>
      <c r="D13" s="173">
        <v>5</v>
      </c>
      <c r="E13" s="173">
        <v>2</v>
      </c>
      <c r="F13" s="173">
        <v>3</v>
      </c>
      <c r="G13" s="173">
        <v>2</v>
      </c>
      <c r="H13" s="173">
        <v>2</v>
      </c>
      <c r="I13" s="173">
        <v>2</v>
      </c>
      <c r="J13" s="173">
        <v>17</v>
      </c>
      <c r="K13" s="173">
        <v>1</v>
      </c>
      <c r="L13" s="173">
        <v>3</v>
      </c>
      <c r="M13" s="173">
        <v>0</v>
      </c>
      <c r="N13" s="173">
        <v>2</v>
      </c>
      <c r="O13" s="173">
        <v>1</v>
      </c>
      <c r="P13" s="173">
        <v>2</v>
      </c>
      <c r="Q13" s="173">
        <v>0</v>
      </c>
      <c r="R13" s="174">
        <f t="shared" si="0"/>
        <v>72</v>
      </c>
      <c r="T13" s="150"/>
    </row>
    <row r="14" spans="1:20" x14ac:dyDescent="0.2">
      <c r="A14" s="170" t="s">
        <v>60</v>
      </c>
      <c r="B14" s="173">
        <v>44</v>
      </c>
      <c r="C14" s="173">
        <v>6</v>
      </c>
      <c r="D14" s="173">
        <v>8</v>
      </c>
      <c r="E14" s="173">
        <v>4</v>
      </c>
      <c r="F14" s="173">
        <v>3</v>
      </c>
      <c r="G14" s="173">
        <v>3</v>
      </c>
      <c r="H14" s="173">
        <v>2</v>
      </c>
      <c r="I14" s="173">
        <v>1</v>
      </c>
      <c r="J14" s="173">
        <v>27</v>
      </c>
      <c r="K14" s="173">
        <v>2</v>
      </c>
      <c r="L14" s="173">
        <v>7</v>
      </c>
      <c r="M14" s="173">
        <v>1</v>
      </c>
      <c r="N14" s="173">
        <v>1</v>
      </c>
      <c r="O14" s="173">
        <v>1</v>
      </c>
      <c r="P14" s="173">
        <v>3</v>
      </c>
      <c r="Q14" s="173">
        <v>0</v>
      </c>
      <c r="R14" s="174">
        <f t="shared" si="0"/>
        <v>113</v>
      </c>
      <c r="T14" s="150"/>
    </row>
    <row r="15" spans="1:20" x14ac:dyDescent="0.2">
      <c r="A15" s="170" t="s">
        <v>59</v>
      </c>
      <c r="B15" s="173">
        <v>34</v>
      </c>
      <c r="C15" s="173">
        <v>5</v>
      </c>
      <c r="D15" s="173">
        <v>6</v>
      </c>
      <c r="E15" s="173">
        <v>2</v>
      </c>
      <c r="F15" s="173">
        <v>2</v>
      </c>
      <c r="G15" s="173">
        <v>2</v>
      </c>
      <c r="H15" s="173">
        <v>2</v>
      </c>
      <c r="I15" s="173">
        <v>3</v>
      </c>
      <c r="J15" s="173">
        <v>24</v>
      </c>
      <c r="K15" s="173">
        <v>2</v>
      </c>
      <c r="L15" s="173">
        <v>2</v>
      </c>
      <c r="M15" s="173">
        <v>1</v>
      </c>
      <c r="N15" s="173">
        <v>1</v>
      </c>
      <c r="O15" s="173">
        <v>1</v>
      </c>
      <c r="P15" s="173">
        <v>3</v>
      </c>
      <c r="Q15" s="173">
        <v>0</v>
      </c>
      <c r="R15" s="174">
        <f t="shared" si="0"/>
        <v>90</v>
      </c>
      <c r="T15" s="150"/>
    </row>
    <row r="16" spans="1:20" x14ac:dyDescent="0.2">
      <c r="A16" s="170" t="s">
        <v>3</v>
      </c>
      <c r="B16" s="173">
        <v>27</v>
      </c>
      <c r="C16" s="173">
        <v>4</v>
      </c>
      <c r="D16" s="173">
        <v>2</v>
      </c>
      <c r="E16" s="173">
        <v>2</v>
      </c>
      <c r="F16" s="173">
        <v>1</v>
      </c>
      <c r="G16" s="173">
        <v>1</v>
      </c>
      <c r="H16" s="173">
        <v>1</v>
      </c>
      <c r="I16" s="173">
        <v>2</v>
      </c>
      <c r="J16" s="173">
        <v>14</v>
      </c>
      <c r="K16" s="173">
        <v>1</v>
      </c>
      <c r="L16" s="173">
        <v>2</v>
      </c>
      <c r="M16" s="173">
        <v>0</v>
      </c>
      <c r="N16" s="173">
        <v>0</v>
      </c>
      <c r="O16" s="173">
        <v>1</v>
      </c>
      <c r="P16" s="173">
        <v>2</v>
      </c>
      <c r="Q16" s="173">
        <v>0</v>
      </c>
      <c r="R16" s="174">
        <f t="shared" si="0"/>
        <v>60</v>
      </c>
      <c r="T16" s="150"/>
    </row>
    <row r="17" spans="1:104" ht="13.5" thickBot="1" x14ac:dyDescent="0.25">
      <c r="A17" s="176" t="s">
        <v>62</v>
      </c>
      <c r="B17" s="171">
        <v>41</v>
      </c>
      <c r="C17" s="171">
        <v>5</v>
      </c>
      <c r="D17" s="171">
        <v>11</v>
      </c>
      <c r="E17" s="171">
        <v>3</v>
      </c>
      <c r="F17" s="171">
        <v>2</v>
      </c>
      <c r="G17" s="171">
        <v>2</v>
      </c>
      <c r="H17" s="171">
        <v>2</v>
      </c>
      <c r="I17" s="171">
        <v>2</v>
      </c>
      <c r="J17" s="171">
        <v>25</v>
      </c>
      <c r="K17" s="171">
        <v>1</v>
      </c>
      <c r="L17" s="171">
        <v>2</v>
      </c>
      <c r="M17" s="171">
        <v>1</v>
      </c>
      <c r="N17" s="171">
        <v>2</v>
      </c>
      <c r="O17" s="171">
        <v>0</v>
      </c>
      <c r="P17" s="171">
        <v>2</v>
      </c>
      <c r="Q17" s="171">
        <v>0</v>
      </c>
      <c r="R17" s="174">
        <f t="shared" si="0"/>
        <v>101</v>
      </c>
      <c r="T17" s="150"/>
    </row>
    <row r="18" spans="1:104" s="170" customFormat="1" x14ac:dyDescent="0.2">
      <c r="A18" s="177" t="s">
        <v>4</v>
      </c>
      <c r="B18" s="174">
        <v>471</v>
      </c>
      <c r="C18" s="174">
        <v>65</v>
      </c>
      <c r="D18" s="174">
        <v>132</v>
      </c>
      <c r="E18" s="174">
        <v>36</v>
      </c>
      <c r="F18" s="174">
        <v>24</v>
      </c>
      <c r="G18" s="174">
        <v>26</v>
      </c>
      <c r="H18" s="174">
        <v>22</v>
      </c>
      <c r="I18" s="174">
        <v>31</v>
      </c>
      <c r="J18" s="174">
        <v>314</v>
      </c>
      <c r="K18" s="174">
        <v>19</v>
      </c>
      <c r="L18" s="174">
        <v>45</v>
      </c>
      <c r="M18" s="174">
        <v>8</v>
      </c>
      <c r="N18" s="174">
        <v>14</v>
      </c>
      <c r="O18" s="174">
        <v>11</v>
      </c>
      <c r="P18" s="174">
        <v>32</v>
      </c>
      <c r="Q18" s="174">
        <v>3</v>
      </c>
      <c r="R18" s="174">
        <f t="shared" si="0"/>
        <v>1253</v>
      </c>
      <c r="S18" s="3"/>
      <c r="T18" s="150"/>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row>
    <row r="19" spans="1:104" x14ac:dyDescent="0.2">
      <c r="A19" s="170" t="s">
        <v>5</v>
      </c>
      <c r="B19" s="173">
        <v>3</v>
      </c>
      <c r="C19" s="173">
        <v>1</v>
      </c>
      <c r="D19" s="173">
        <v>4</v>
      </c>
      <c r="E19" s="173">
        <v>1</v>
      </c>
      <c r="F19" s="173">
        <v>0</v>
      </c>
      <c r="G19" s="173">
        <v>1</v>
      </c>
      <c r="H19" s="173">
        <v>2</v>
      </c>
      <c r="I19" s="173">
        <v>2</v>
      </c>
      <c r="J19" s="173">
        <v>3</v>
      </c>
      <c r="K19" s="173">
        <v>0</v>
      </c>
      <c r="L19" s="173">
        <v>1</v>
      </c>
      <c r="M19" s="173">
        <v>0</v>
      </c>
      <c r="N19" s="173">
        <v>0</v>
      </c>
      <c r="O19" s="173">
        <v>0</v>
      </c>
      <c r="P19" s="173">
        <v>1</v>
      </c>
      <c r="Q19" s="173">
        <v>0</v>
      </c>
      <c r="R19" s="174">
        <f t="shared" si="0"/>
        <v>19</v>
      </c>
      <c r="T19" s="150"/>
    </row>
    <row r="20" spans="1:104" ht="13.5" thickBot="1" x14ac:dyDescent="0.25">
      <c r="A20" s="176" t="s">
        <v>2</v>
      </c>
      <c r="B20" s="171">
        <v>5</v>
      </c>
      <c r="C20" s="171">
        <v>1</v>
      </c>
      <c r="D20" s="171">
        <v>3</v>
      </c>
      <c r="E20" s="171">
        <v>0</v>
      </c>
      <c r="F20" s="171">
        <v>1</v>
      </c>
      <c r="G20" s="171">
        <v>1</v>
      </c>
      <c r="H20" s="171">
        <v>1</v>
      </c>
      <c r="I20" s="171">
        <v>2</v>
      </c>
      <c r="J20" s="171">
        <v>3</v>
      </c>
      <c r="K20" s="171">
        <v>0</v>
      </c>
      <c r="L20" s="171">
        <v>1</v>
      </c>
      <c r="M20" s="171">
        <v>0</v>
      </c>
      <c r="N20" s="171">
        <v>1</v>
      </c>
      <c r="O20" s="171">
        <v>0</v>
      </c>
      <c r="P20" s="171">
        <v>1</v>
      </c>
      <c r="Q20" s="171">
        <v>0</v>
      </c>
      <c r="R20" s="174">
        <f t="shared" si="0"/>
        <v>20</v>
      </c>
      <c r="T20" s="150"/>
    </row>
    <row r="21" spans="1:104" x14ac:dyDescent="0.2">
      <c r="A21" s="178" t="s">
        <v>6</v>
      </c>
      <c r="B21" s="175">
        <v>479</v>
      </c>
      <c r="C21" s="175">
        <v>67</v>
      </c>
      <c r="D21" s="175">
        <v>139</v>
      </c>
      <c r="E21" s="175">
        <v>37</v>
      </c>
      <c r="F21" s="175">
        <v>25</v>
      </c>
      <c r="G21" s="175">
        <v>28</v>
      </c>
      <c r="H21" s="175">
        <v>25</v>
      </c>
      <c r="I21" s="175">
        <v>35</v>
      </c>
      <c r="J21" s="175">
        <v>320</v>
      </c>
      <c r="K21" s="175">
        <v>19</v>
      </c>
      <c r="L21" s="175">
        <v>47</v>
      </c>
      <c r="M21" s="175">
        <v>8</v>
      </c>
      <c r="N21" s="175">
        <v>15</v>
      </c>
      <c r="O21" s="175">
        <v>11</v>
      </c>
      <c r="P21" s="175">
        <v>34</v>
      </c>
      <c r="Q21" s="175">
        <v>3</v>
      </c>
      <c r="R21" s="174">
        <f t="shared" si="0"/>
        <v>1292</v>
      </c>
      <c r="T21" s="150"/>
    </row>
    <row r="22" spans="1:104" x14ac:dyDescent="0.2">
      <c r="A22" s="169"/>
      <c r="B22" s="221"/>
      <c r="C22" s="221"/>
      <c r="D22" s="221"/>
      <c r="E22" s="221"/>
      <c r="F22" s="221"/>
      <c r="G22" s="221"/>
      <c r="H22" s="221"/>
      <c r="I22" s="221"/>
      <c r="J22" s="221"/>
      <c r="K22" s="221"/>
      <c r="L22" s="221"/>
      <c r="M22" s="221"/>
      <c r="N22" s="221"/>
      <c r="O22" s="221"/>
      <c r="P22" s="221"/>
      <c r="Q22" s="221"/>
      <c r="R22" s="221"/>
      <c r="T22" s="150"/>
    </row>
  </sheetData>
  <customSheetViews>
    <customSheetView guid="{4BF6A69F-C29D-460A-9E84-5045F8F80EEB}" showGridLines="0" topLeftCell="A25">
      <selection activeCell="W41" sqref="W41"/>
      <pageMargins left="0.7" right="0.7" top="0.75" bottom="0.75" header="0.3" footer="0.3"/>
      <pageSetup paperSize="9" orientation="landscape" verticalDpi="0"/>
    </customSheetView>
  </customSheetViews>
  <mergeCells count="1">
    <mergeCell ref="A2:R2"/>
  </mergeCells>
  <phoneticPr fontId="11" type="noConversion"/>
  <pageMargins left="0.7" right="0.7" top="0.75" bottom="0.75" header="0.3" footer="0.3"/>
  <pageSetup paperSize="9"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DB21"/>
  <sheetViews>
    <sheetView showGridLines="0" zoomScaleNormal="100" workbookViewId="0">
      <selection activeCell="A2" sqref="A2:R2"/>
    </sheetView>
  </sheetViews>
  <sheetFormatPr baseColWidth="10" defaultRowHeight="12.75" x14ac:dyDescent="0.2"/>
  <cols>
    <col min="1" max="1" width="26.85546875" style="3" customWidth="1"/>
    <col min="2" max="2" width="9.28515625" style="3" customWidth="1"/>
    <col min="3" max="3" width="11.140625" style="3" customWidth="1"/>
    <col min="4" max="18" width="9.28515625" style="3" customWidth="1"/>
    <col min="19" max="19" width="3.7109375" style="3" customWidth="1"/>
    <col min="20" max="16384" width="11.42578125" style="3"/>
  </cols>
  <sheetData>
    <row r="1" spans="1:18" ht="12.75" customHeight="1" x14ac:dyDescent="0.2">
      <c r="A1" s="1"/>
      <c r="B1" s="1"/>
      <c r="C1" s="1"/>
      <c r="D1" s="1"/>
      <c r="E1" s="1"/>
      <c r="F1" s="1"/>
      <c r="G1" s="1"/>
      <c r="H1" s="1"/>
      <c r="I1" s="1"/>
      <c r="J1" s="1"/>
      <c r="K1" s="1"/>
      <c r="L1" s="1"/>
      <c r="M1" s="1"/>
      <c r="N1" s="1"/>
      <c r="O1" s="1"/>
      <c r="P1" s="1"/>
      <c r="Q1" s="1"/>
      <c r="R1" s="53"/>
    </row>
    <row r="2" spans="1:18" ht="15.75" customHeight="1" x14ac:dyDescent="0.2">
      <c r="A2" s="428" t="s">
        <v>93</v>
      </c>
      <c r="B2" s="428"/>
      <c r="C2" s="428"/>
      <c r="D2" s="428"/>
      <c r="E2" s="428"/>
      <c r="F2" s="428"/>
      <c r="G2" s="428"/>
      <c r="H2" s="428"/>
      <c r="I2" s="428"/>
      <c r="J2" s="428"/>
      <c r="K2" s="428"/>
      <c r="L2" s="428"/>
      <c r="M2" s="428"/>
      <c r="N2" s="428"/>
      <c r="O2" s="428"/>
      <c r="P2" s="428"/>
      <c r="Q2" s="428"/>
      <c r="R2" s="428"/>
    </row>
    <row r="3" spans="1:18" ht="12.75" customHeight="1" x14ac:dyDescent="0.2">
      <c r="A3" s="1"/>
      <c r="B3" s="1"/>
      <c r="C3" s="1"/>
      <c r="D3" s="1"/>
      <c r="E3" s="1"/>
      <c r="F3" s="1"/>
      <c r="G3" s="1"/>
      <c r="H3" s="1"/>
      <c r="I3" s="1"/>
      <c r="J3" s="1"/>
      <c r="K3" s="1"/>
      <c r="L3" s="1"/>
      <c r="M3" s="1"/>
      <c r="N3" s="1"/>
      <c r="O3" s="1"/>
      <c r="P3" s="1"/>
      <c r="Q3" s="1"/>
      <c r="R3" s="53"/>
    </row>
    <row r="4" spans="1:18" ht="37.5" customHeight="1" x14ac:dyDescent="0.2">
      <c r="A4" s="169"/>
      <c r="B4" s="304" t="s">
        <v>9</v>
      </c>
      <c r="C4" s="305" t="s">
        <v>10</v>
      </c>
      <c r="D4" s="305" t="s">
        <v>11</v>
      </c>
      <c r="E4" s="305" t="s">
        <v>12</v>
      </c>
      <c r="F4" s="305" t="s">
        <v>65</v>
      </c>
      <c r="G4" s="305" t="s">
        <v>13</v>
      </c>
      <c r="H4" s="305" t="s">
        <v>14</v>
      </c>
      <c r="I4" s="305" t="s">
        <v>15</v>
      </c>
      <c r="J4" s="305" t="s">
        <v>16</v>
      </c>
      <c r="K4" s="305" t="s">
        <v>17</v>
      </c>
      <c r="L4" s="305" t="s">
        <v>18</v>
      </c>
      <c r="M4" s="305" t="s">
        <v>19</v>
      </c>
      <c r="N4" s="305" t="s">
        <v>66</v>
      </c>
      <c r="O4" s="305" t="s">
        <v>21</v>
      </c>
      <c r="P4" s="305" t="s">
        <v>22</v>
      </c>
      <c r="Q4" s="305" t="s">
        <v>23</v>
      </c>
      <c r="R4" s="305" t="s">
        <v>34</v>
      </c>
    </row>
    <row r="5" spans="1:18" x14ac:dyDescent="0.2">
      <c r="A5" s="170" t="s">
        <v>63</v>
      </c>
      <c r="B5" s="173">
        <v>3223</v>
      </c>
      <c r="C5" s="173">
        <v>389</v>
      </c>
      <c r="D5" s="173">
        <v>781</v>
      </c>
      <c r="E5" s="173">
        <v>179</v>
      </c>
      <c r="F5" s="173">
        <v>64</v>
      </c>
      <c r="G5" s="173">
        <v>78</v>
      </c>
      <c r="H5" s="173">
        <v>74</v>
      </c>
      <c r="I5" s="173">
        <v>136</v>
      </c>
      <c r="J5" s="173">
        <v>3797</v>
      </c>
      <c r="K5" s="173">
        <v>118</v>
      </c>
      <c r="L5" s="173">
        <v>341</v>
      </c>
      <c r="M5" s="173">
        <v>53</v>
      </c>
      <c r="N5" s="173">
        <v>127</v>
      </c>
      <c r="O5" s="173">
        <v>0</v>
      </c>
      <c r="P5" s="173">
        <v>131</v>
      </c>
      <c r="Q5" s="173">
        <v>53</v>
      </c>
      <c r="R5" s="174">
        <f>SUM(B5:Q5)</f>
        <v>9544</v>
      </c>
    </row>
    <row r="6" spans="1:18" x14ac:dyDescent="0.2">
      <c r="A6" s="170" t="s">
        <v>64</v>
      </c>
      <c r="B6" s="173">
        <v>1091</v>
      </c>
      <c r="C6" s="173">
        <v>119</v>
      </c>
      <c r="D6" s="173">
        <v>139</v>
      </c>
      <c r="E6" s="173">
        <v>57</v>
      </c>
      <c r="F6" s="173">
        <v>34</v>
      </c>
      <c r="G6" s="173">
        <v>32</v>
      </c>
      <c r="H6" s="173">
        <v>21</v>
      </c>
      <c r="I6" s="173">
        <v>41</v>
      </c>
      <c r="J6" s="173">
        <v>1411</v>
      </c>
      <c r="K6" s="173">
        <v>24</v>
      </c>
      <c r="L6" s="173">
        <v>170</v>
      </c>
      <c r="M6" s="173">
        <v>0</v>
      </c>
      <c r="N6" s="173">
        <v>0</v>
      </c>
      <c r="O6" s="173">
        <v>0</v>
      </c>
      <c r="P6" s="173">
        <v>54</v>
      </c>
      <c r="Q6" s="173">
        <v>0</v>
      </c>
      <c r="R6" s="174">
        <f t="shared" ref="R6:R21" si="0">SUM(B6:Q6)</f>
        <v>3193</v>
      </c>
    </row>
    <row r="7" spans="1:18" x14ac:dyDescent="0.2">
      <c r="A7" s="170" t="s">
        <v>24</v>
      </c>
      <c r="B7" s="173">
        <v>1540</v>
      </c>
      <c r="C7" s="173">
        <v>269</v>
      </c>
      <c r="D7" s="173">
        <v>171</v>
      </c>
      <c r="E7" s="173">
        <v>48</v>
      </c>
      <c r="F7" s="173">
        <v>77</v>
      </c>
      <c r="G7" s="173">
        <v>37</v>
      </c>
      <c r="H7" s="173">
        <v>38</v>
      </c>
      <c r="I7" s="173">
        <v>30</v>
      </c>
      <c r="J7" s="173">
        <v>1207</v>
      </c>
      <c r="K7" s="173">
        <v>39</v>
      </c>
      <c r="L7" s="173">
        <v>127</v>
      </c>
      <c r="M7" s="173">
        <v>0</v>
      </c>
      <c r="N7" s="173">
        <v>0</v>
      </c>
      <c r="O7" s="173">
        <v>40</v>
      </c>
      <c r="P7" s="173">
        <v>56</v>
      </c>
      <c r="Q7" s="173">
        <v>0</v>
      </c>
      <c r="R7" s="174">
        <f t="shared" si="0"/>
        <v>3679</v>
      </c>
    </row>
    <row r="8" spans="1:18" x14ac:dyDescent="0.2">
      <c r="A8" s="170" t="s">
        <v>61</v>
      </c>
      <c r="B8" s="173">
        <v>1143</v>
      </c>
      <c r="C8" s="173">
        <v>60</v>
      </c>
      <c r="D8" s="173">
        <v>72</v>
      </c>
      <c r="E8" s="173">
        <v>48</v>
      </c>
      <c r="F8" s="173">
        <v>33</v>
      </c>
      <c r="G8" s="173">
        <v>18</v>
      </c>
      <c r="H8" s="173">
        <v>0</v>
      </c>
      <c r="I8" s="173">
        <v>45</v>
      </c>
      <c r="J8" s="173">
        <v>1235</v>
      </c>
      <c r="K8" s="173">
        <v>39</v>
      </c>
      <c r="L8" s="173">
        <v>101</v>
      </c>
      <c r="M8" s="173">
        <v>54</v>
      </c>
      <c r="N8" s="173">
        <v>26</v>
      </c>
      <c r="O8" s="173">
        <v>0</v>
      </c>
      <c r="P8" s="173">
        <v>31</v>
      </c>
      <c r="Q8" s="173">
        <v>33</v>
      </c>
      <c r="R8" s="174">
        <f t="shared" si="0"/>
        <v>2938</v>
      </c>
    </row>
    <row r="9" spans="1:18" x14ac:dyDescent="0.2">
      <c r="A9" s="170" t="s">
        <v>25</v>
      </c>
      <c r="B9" s="173">
        <v>99</v>
      </c>
      <c r="C9" s="173">
        <v>53</v>
      </c>
      <c r="D9" s="173">
        <v>30</v>
      </c>
      <c r="E9" s="173">
        <v>0</v>
      </c>
      <c r="F9" s="173">
        <v>0</v>
      </c>
      <c r="G9" s="173">
        <v>0</v>
      </c>
      <c r="H9" s="173">
        <v>0</v>
      </c>
      <c r="I9" s="173">
        <v>0</v>
      </c>
      <c r="J9" s="173">
        <v>127</v>
      </c>
      <c r="K9" s="173">
        <v>0</v>
      </c>
      <c r="L9" s="173">
        <v>0</v>
      </c>
      <c r="M9" s="173">
        <v>0</v>
      </c>
      <c r="N9" s="173">
        <v>0</v>
      </c>
      <c r="O9" s="173">
        <v>0</v>
      </c>
      <c r="P9" s="173">
        <v>0</v>
      </c>
      <c r="Q9" s="173">
        <v>0</v>
      </c>
      <c r="R9" s="174">
        <f t="shared" si="0"/>
        <v>309</v>
      </c>
    </row>
    <row r="10" spans="1:18" x14ac:dyDescent="0.2">
      <c r="A10" s="170" t="s">
        <v>56</v>
      </c>
      <c r="B10" s="173">
        <v>2305</v>
      </c>
      <c r="C10" s="173">
        <v>335</v>
      </c>
      <c r="D10" s="173">
        <v>444</v>
      </c>
      <c r="E10" s="173">
        <v>104</v>
      </c>
      <c r="F10" s="173">
        <v>79</v>
      </c>
      <c r="G10" s="173">
        <v>65</v>
      </c>
      <c r="H10" s="173">
        <v>62</v>
      </c>
      <c r="I10" s="173">
        <v>105</v>
      </c>
      <c r="J10" s="173">
        <v>2866</v>
      </c>
      <c r="K10" s="173">
        <v>82</v>
      </c>
      <c r="L10" s="173">
        <v>228</v>
      </c>
      <c r="M10" s="173">
        <v>52</v>
      </c>
      <c r="N10" s="173">
        <v>25</v>
      </c>
      <c r="O10" s="173">
        <v>0</v>
      </c>
      <c r="P10" s="173">
        <v>118</v>
      </c>
      <c r="Q10" s="173">
        <v>0</v>
      </c>
      <c r="R10" s="174">
        <f t="shared" si="0"/>
        <v>6870</v>
      </c>
    </row>
    <row r="11" spans="1:18" x14ac:dyDescent="0.2">
      <c r="A11" s="170" t="s">
        <v>57</v>
      </c>
      <c r="B11" s="173">
        <v>2070</v>
      </c>
      <c r="C11" s="173">
        <v>305</v>
      </c>
      <c r="D11" s="173">
        <v>237</v>
      </c>
      <c r="E11" s="173">
        <v>152</v>
      </c>
      <c r="F11" s="173">
        <v>125</v>
      </c>
      <c r="G11" s="173">
        <v>50</v>
      </c>
      <c r="H11" s="173">
        <v>55</v>
      </c>
      <c r="I11" s="173">
        <v>126</v>
      </c>
      <c r="J11" s="173">
        <v>4053</v>
      </c>
      <c r="K11" s="173">
        <v>39</v>
      </c>
      <c r="L11" s="173">
        <v>314</v>
      </c>
      <c r="M11" s="173">
        <v>36</v>
      </c>
      <c r="N11" s="173">
        <v>74</v>
      </c>
      <c r="O11" s="173">
        <v>61</v>
      </c>
      <c r="P11" s="173">
        <v>107</v>
      </c>
      <c r="Q11" s="173">
        <v>28</v>
      </c>
      <c r="R11" s="174">
        <f t="shared" si="0"/>
        <v>7832</v>
      </c>
    </row>
    <row r="12" spans="1:18" x14ac:dyDescent="0.2">
      <c r="A12" s="170" t="s">
        <v>26</v>
      </c>
      <c r="B12" s="173">
        <v>3888</v>
      </c>
      <c r="C12" s="173">
        <v>438</v>
      </c>
      <c r="D12" s="173">
        <v>2572</v>
      </c>
      <c r="E12" s="173">
        <v>318</v>
      </c>
      <c r="F12" s="173">
        <v>173</v>
      </c>
      <c r="G12" s="173">
        <v>151</v>
      </c>
      <c r="H12" s="173">
        <v>80</v>
      </c>
      <c r="I12" s="173">
        <v>281</v>
      </c>
      <c r="J12" s="173">
        <v>6232</v>
      </c>
      <c r="K12" s="173">
        <v>184</v>
      </c>
      <c r="L12" s="173">
        <v>827</v>
      </c>
      <c r="M12" s="173">
        <v>60</v>
      </c>
      <c r="N12" s="173">
        <v>391</v>
      </c>
      <c r="O12" s="173">
        <v>239</v>
      </c>
      <c r="P12" s="173">
        <v>164</v>
      </c>
      <c r="Q12" s="173">
        <v>0</v>
      </c>
      <c r="R12" s="174">
        <f t="shared" si="0"/>
        <v>15998</v>
      </c>
    </row>
    <row r="13" spans="1:18" x14ac:dyDescent="0.2">
      <c r="A13" s="170" t="s">
        <v>58</v>
      </c>
      <c r="B13" s="173">
        <v>1557</v>
      </c>
      <c r="C13" s="173">
        <v>138</v>
      </c>
      <c r="D13" s="173">
        <v>138</v>
      </c>
      <c r="E13" s="173">
        <v>52</v>
      </c>
      <c r="F13" s="173">
        <v>102</v>
      </c>
      <c r="G13" s="173">
        <v>36</v>
      </c>
      <c r="H13" s="173">
        <v>72</v>
      </c>
      <c r="I13" s="173">
        <v>67</v>
      </c>
      <c r="J13" s="173">
        <v>1771</v>
      </c>
      <c r="K13" s="173">
        <v>29</v>
      </c>
      <c r="L13" s="173">
        <v>202</v>
      </c>
      <c r="M13" s="173">
        <v>0</v>
      </c>
      <c r="N13" s="173">
        <v>60</v>
      </c>
      <c r="O13" s="173">
        <v>21</v>
      </c>
      <c r="P13" s="173">
        <v>51</v>
      </c>
      <c r="Q13" s="173">
        <v>0</v>
      </c>
      <c r="R13" s="174">
        <f t="shared" si="0"/>
        <v>4296</v>
      </c>
    </row>
    <row r="14" spans="1:18" x14ac:dyDescent="0.2">
      <c r="A14" s="170" t="s">
        <v>60</v>
      </c>
      <c r="B14" s="173">
        <v>2682</v>
      </c>
      <c r="C14" s="173">
        <v>318</v>
      </c>
      <c r="D14" s="173">
        <v>297</v>
      </c>
      <c r="E14" s="173">
        <v>107</v>
      </c>
      <c r="F14" s="173">
        <v>94</v>
      </c>
      <c r="G14" s="173">
        <v>65</v>
      </c>
      <c r="H14" s="173">
        <v>40</v>
      </c>
      <c r="I14" s="173">
        <v>42</v>
      </c>
      <c r="J14" s="173">
        <v>2751</v>
      </c>
      <c r="K14" s="173">
        <v>72</v>
      </c>
      <c r="L14" s="173">
        <v>266</v>
      </c>
      <c r="M14" s="173">
        <v>24</v>
      </c>
      <c r="N14" s="173">
        <v>51</v>
      </c>
      <c r="O14" s="173">
        <v>31</v>
      </c>
      <c r="P14" s="173">
        <v>70</v>
      </c>
      <c r="Q14" s="173">
        <v>0</v>
      </c>
      <c r="R14" s="174">
        <f t="shared" si="0"/>
        <v>6910</v>
      </c>
    </row>
    <row r="15" spans="1:18" x14ac:dyDescent="0.2">
      <c r="A15" s="170" t="s">
        <v>59</v>
      </c>
      <c r="B15" s="173">
        <v>2046</v>
      </c>
      <c r="C15" s="173">
        <v>367</v>
      </c>
      <c r="D15" s="173">
        <v>385</v>
      </c>
      <c r="E15" s="173">
        <v>77</v>
      </c>
      <c r="F15" s="173">
        <v>113</v>
      </c>
      <c r="G15" s="173">
        <v>49</v>
      </c>
      <c r="H15" s="173">
        <v>91</v>
      </c>
      <c r="I15" s="173">
        <v>128</v>
      </c>
      <c r="J15" s="173">
        <v>2278</v>
      </c>
      <c r="K15" s="173">
        <v>87</v>
      </c>
      <c r="L15" s="173">
        <v>186</v>
      </c>
      <c r="M15" s="173">
        <v>39</v>
      </c>
      <c r="N15" s="173">
        <v>50</v>
      </c>
      <c r="O15" s="173">
        <v>27</v>
      </c>
      <c r="P15" s="173">
        <v>115</v>
      </c>
      <c r="Q15" s="173">
        <v>0</v>
      </c>
      <c r="R15" s="174">
        <f t="shared" si="0"/>
        <v>6038</v>
      </c>
    </row>
    <row r="16" spans="1:18" x14ac:dyDescent="0.2">
      <c r="A16" s="170" t="s">
        <v>3</v>
      </c>
      <c r="B16" s="173">
        <v>1671</v>
      </c>
      <c r="C16" s="173">
        <v>142</v>
      </c>
      <c r="D16" s="173">
        <v>64</v>
      </c>
      <c r="E16" s="173">
        <v>57</v>
      </c>
      <c r="F16" s="173">
        <v>20</v>
      </c>
      <c r="G16" s="173">
        <v>20</v>
      </c>
      <c r="H16" s="173">
        <v>24</v>
      </c>
      <c r="I16" s="173">
        <v>60</v>
      </c>
      <c r="J16" s="173">
        <v>1366</v>
      </c>
      <c r="K16" s="173">
        <v>30</v>
      </c>
      <c r="L16" s="173">
        <v>140</v>
      </c>
      <c r="M16" s="173">
        <v>0</v>
      </c>
      <c r="N16" s="173">
        <v>0</v>
      </c>
      <c r="O16" s="173">
        <v>27</v>
      </c>
      <c r="P16" s="173">
        <v>52</v>
      </c>
      <c r="Q16" s="173">
        <v>0</v>
      </c>
      <c r="R16" s="174">
        <f t="shared" si="0"/>
        <v>3673</v>
      </c>
    </row>
    <row r="17" spans="1:106" ht="13.5" thickBot="1" x14ac:dyDescent="0.25">
      <c r="A17" s="176" t="s">
        <v>62</v>
      </c>
      <c r="B17" s="171">
        <v>2403</v>
      </c>
      <c r="C17" s="171">
        <v>349</v>
      </c>
      <c r="D17" s="171">
        <v>828</v>
      </c>
      <c r="E17" s="171">
        <v>142</v>
      </c>
      <c r="F17" s="171">
        <v>69</v>
      </c>
      <c r="G17" s="171">
        <v>49</v>
      </c>
      <c r="H17" s="171">
        <v>41</v>
      </c>
      <c r="I17" s="171">
        <v>99</v>
      </c>
      <c r="J17" s="171">
        <v>2444</v>
      </c>
      <c r="K17" s="171">
        <v>50</v>
      </c>
      <c r="L17" s="171">
        <v>226</v>
      </c>
      <c r="M17" s="171">
        <v>57</v>
      </c>
      <c r="N17" s="171">
        <v>141</v>
      </c>
      <c r="O17" s="171">
        <v>0</v>
      </c>
      <c r="P17" s="171">
        <v>73</v>
      </c>
      <c r="Q17" s="171">
        <v>0</v>
      </c>
      <c r="R17" s="174">
        <f t="shared" si="0"/>
        <v>6971</v>
      </c>
    </row>
    <row r="18" spans="1:106" s="170" customFormat="1" x14ac:dyDescent="0.2">
      <c r="A18" s="177" t="s">
        <v>4</v>
      </c>
      <c r="B18" s="174">
        <v>25718</v>
      </c>
      <c r="C18" s="174">
        <v>3282</v>
      </c>
      <c r="D18" s="174">
        <v>6158</v>
      </c>
      <c r="E18" s="174">
        <v>1341</v>
      </c>
      <c r="F18" s="174">
        <v>983</v>
      </c>
      <c r="G18" s="174">
        <v>650</v>
      </c>
      <c r="H18" s="174">
        <v>598</v>
      </c>
      <c r="I18" s="174">
        <v>1160</v>
      </c>
      <c r="J18" s="174">
        <v>31538</v>
      </c>
      <c r="K18" s="174">
        <v>793</v>
      </c>
      <c r="L18" s="174">
        <v>3128</v>
      </c>
      <c r="M18" s="174">
        <v>375</v>
      </c>
      <c r="N18" s="174">
        <v>945</v>
      </c>
      <c r="O18" s="174">
        <v>446</v>
      </c>
      <c r="P18" s="174">
        <v>1022</v>
      </c>
      <c r="Q18" s="174">
        <v>114</v>
      </c>
      <c r="R18" s="174">
        <f t="shared" si="0"/>
        <v>78251</v>
      </c>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row>
    <row r="19" spans="1:106" x14ac:dyDescent="0.2">
      <c r="A19" s="170" t="s">
        <v>5</v>
      </c>
      <c r="B19" s="173">
        <v>161</v>
      </c>
      <c r="C19" s="173">
        <v>31</v>
      </c>
      <c r="D19" s="173">
        <v>93</v>
      </c>
      <c r="E19" s="173">
        <v>0</v>
      </c>
      <c r="F19" s="173">
        <v>0</v>
      </c>
      <c r="G19" s="173">
        <v>15</v>
      </c>
      <c r="H19" s="173">
        <v>0</v>
      </c>
      <c r="I19" s="173">
        <v>26</v>
      </c>
      <c r="J19" s="173">
        <v>315</v>
      </c>
      <c r="K19" s="173">
        <v>0</v>
      </c>
      <c r="L19" s="173">
        <v>24</v>
      </c>
      <c r="M19" s="173">
        <v>0</v>
      </c>
      <c r="N19" s="173">
        <v>0</v>
      </c>
      <c r="O19" s="173">
        <v>0</v>
      </c>
      <c r="P19" s="173">
        <v>14</v>
      </c>
      <c r="Q19" s="173">
        <v>0</v>
      </c>
      <c r="R19" s="174">
        <f t="shared" si="0"/>
        <v>679</v>
      </c>
    </row>
    <row r="20" spans="1:106" ht="13.5" thickBot="1" x14ac:dyDescent="0.25">
      <c r="A20" s="176" t="s">
        <v>2</v>
      </c>
      <c r="B20" s="171">
        <v>144</v>
      </c>
      <c r="C20" s="171">
        <v>54</v>
      </c>
      <c r="D20" s="171">
        <v>73</v>
      </c>
      <c r="E20" s="171">
        <v>0</v>
      </c>
      <c r="F20" s="171">
        <v>18</v>
      </c>
      <c r="G20" s="171">
        <v>14</v>
      </c>
      <c r="H20" s="171">
        <v>9</v>
      </c>
      <c r="I20" s="171">
        <v>17</v>
      </c>
      <c r="J20" s="171">
        <v>261</v>
      </c>
      <c r="K20" s="171">
        <v>0</v>
      </c>
      <c r="L20" s="171">
        <v>25</v>
      </c>
      <c r="M20" s="171">
        <v>0</v>
      </c>
      <c r="N20" s="171">
        <v>25</v>
      </c>
      <c r="O20" s="171">
        <v>0</v>
      </c>
      <c r="P20" s="171">
        <v>26</v>
      </c>
      <c r="Q20" s="171">
        <v>0</v>
      </c>
      <c r="R20" s="174">
        <f t="shared" si="0"/>
        <v>666</v>
      </c>
    </row>
    <row r="21" spans="1:106" x14ac:dyDescent="0.2">
      <c r="A21" s="178" t="s">
        <v>6</v>
      </c>
      <c r="B21" s="175">
        <v>26023</v>
      </c>
      <c r="C21" s="175">
        <v>3367</v>
      </c>
      <c r="D21" s="175">
        <v>6324</v>
      </c>
      <c r="E21" s="175">
        <v>1341</v>
      </c>
      <c r="F21" s="180">
        <v>1001</v>
      </c>
      <c r="G21" s="175">
        <v>679</v>
      </c>
      <c r="H21" s="175">
        <v>607</v>
      </c>
      <c r="I21" s="175">
        <v>1203</v>
      </c>
      <c r="J21" s="175">
        <v>32114</v>
      </c>
      <c r="K21" s="175">
        <v>793</v>
      </c>
      <c r="L21" s="175">
        <v>3177</v>
      </c>
      <c r="M21" s="175">
        <v>375</v>
      </c>
      <c r="N21" s="175">
        <v>970</v>
      </c>
      <c r="O21" s="175">
        <v>446</v>
      </c>
      <c r="P21" s="175">
        <v>1062</v>
      </c>
      <c r="Q21" s="175">
        <v>114</v>
      </c>
      <c r="R21" s="174">
        <f t="shared" si="0"/>
        <v>79596</v>
      </c>
    </row>
  </sheetData>
  <customSheetViews>
    <customSheetView guid="{4BF6A69F-C29D-460A-9E84-5045F8F80EEB}" showGridLines="0">
      <selection activeCell="T12" sqref="T12:V17"/>
      <pageMargins left="0.7" right="0.7" top="0.75" bottom="0.75" header="0.3" footer="0.3"/>
      <pageSetup paperSize="9" orientation="landscape" verticalDpi="0"/>
    </customSheetView>
  </customSheetViews>
  <mergeCells count="1">
    <mergeCell ref="A2:R2"/>
  </mergeCells>
  <phoneticPr fontId="11" type="noConversion"/>
  <pageMargins left="0.7" right="0.7" top="0.75" bottom="0.75" header="0.3" footer="0.3"/>
  <pageSetup paperSize="9" scale="7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DB21"/>
  <sheetViews>
    <sheetView showGridLines="0" zoomScaleNormal="100" workbookViewId="0">
      <selection activeCell="B4" sqref="B4:R4"/>
    </sheetView>
  </sheetViews>
  <sheetFormatPr baseColWidth="10" defaultRowHeight="12.75" x14ac:dyDescent="0.2"/>
  <cols>
    <col min="1" max="1" width="26.5703125" style="3" customWidth="1"/>
    <col min="2" max="2" width="9" style="3" customWidth="1"/>
    <col min="3" max="3" width="11.42578125" style="3" customWidth="1"/>
    <col min="4" max="4" width="7.140625" style="3" customWidth="1"/>
    <col min="5" max="5" width="6" style="3" customWidth="1"/>
    <col min="6" max="6" width="8.7109375" style="3" customWidth="1"/>
    <col min="7" max="17" width="8.85546875" style="3" customWidth="1"/>
    <col min="18" max="18" width="7.42578125" style="3" customWidth="1"/>
    <col min="19" max="19" width="3.42578125" style="3" customWidth="1"/>
    <col min="20" max="16384" width="11.42578125" style="3"/>
  </cols>
  <sheetData>
    <row r="1" spans="1:18" ht="12.75" customHeight="1" x14ac:dyDescent="0.2">
      <c r="A1" s="1"/>
      <c r="B1" s="1"/>
      <c r="C1" s="1"/>
      <c r="D1" s="1"/>
      <c r="E1" s="1"/>
      <c r="F1" s="1"/>
      <c r="G1" s="1"/>
      <c r="H1" s="1"/>
      <c r="I1" s="1"/>
      <c r="J1" s="1"/>
      <c r="K1" s="1"/>
      <c r="L1" s="1"/>
      <c r="M1" s="1"/>
      <c r="N1" s="1"/>
      <c r="O1" s="1"/>
      <c r="P1" s="1"/>
      <c r="Q1" s="1"/>
      <c r="R1" s="53"/>
    </row>
    <row r="2" spans="1:18" ht="12.75" customHeight="1" x14ac:dyDescent="0.2">
      <c r="A2" s="428" t="s">
        <v>95</v>
      </c>
      <c r="B2" s="428"/>
      <c r="C2" s="428"/>
      <c r="D2" s="428"/>
      <c r="E2" s="428"/>
      <c r="F2" s="428"/>
      <c r="G2" s="428"/>
      <c r="H2" s="428"/>
      <c r="I2" s="428"/>
      <c r="J2" s="428"/>
      <c r="K2" s="428"/>
      <c r="L2" s="428"/>
      <c r="M2" s="428"/>
      <c r="N2" s="428"/>
      <c r="O2" s="428"/>
      <c r="P2" s="428"/>
      <c r="Q2" s="428"/>
      <c r="R2" s="428"/>
    </row>
    <row r="3" spans="1:18" ht="12.75" customHeight="1" x14ac:dyDescent="0.2">
      <c r="A3" s="1"/>
      <c r="B3" s="1"/>
      <c r="C3" s="1"/>
      <c r="D3" s="1"/>
      <c r="E3" s="1"/>
      <c r="F3" s="1"/>
      <c r="G3" s="1"/>
      <c r="H3" s="1"/>
      <c r="I3" s="1"/>
      <c r="J3" s="1"/>
      <c r="K3" s="1"/>
      <c r="L3" s="1"/>
      <c r="M3" s="1"/>
      <c r="N3" s="1"/>
      <c r="O3" s="1"/>
      <c r="P3" s="1"/>
      <c r="Q3" s="1"/>
      <c r="R3" s="53"/>
    </row>
    <row r="4" spans="1:18" ht="37.5" customHeight="1" x14ac:dyDescent="0.2">
      <c r="A4" s="169"/>
      <c r="B4" s="304" t="s">
        <v>9</v>
      </c>
      <c r="C4" s="305" t="s">
        <v>10</v>
      </c>
      <c r="D4" s="305" t="s">
        <v>11</v>
      </c>
      <c r="E4" s="305" t="s">
        <v>12</v>
      </c>
      <c r="F4" s="305" t="s">
        <v>65</v>
      </c>
      <c r="G4" s="305" t="s">
        <v>13</v>
      </c>
      <c r="H4" s="305" t="s">
        <v>14</v>
      </c>
      <c r="I4" s="305" t="s">
        <v>15</v>
      </c>
      <c r="J4" s="305" t="s">
        <v>16</v>
      </c>
      <c r="K4" s="305" t="s">
        <v>17</v>
      </c>
      <c r="L4" s="305" t="s">
        <v>18</v>
      </c>
      <c r="M4" s="305" t="s">
        <v>19</v>
      </c>
      <c r="N4" s="305" t="s">
        <v>66</v>
      </c>
      <c r="O4" s="305" t="s">
        <v>21</v>
      </c>
      <c r="P4" s="305" t="s">
        <v>22</v>
      </c>
      <c r="Q4" s="305" t="s">
        <v>23</v>
      </c>
      <c r="R4" s="305" t="s">
        <v>34</v>
      </c>
    </row>
    <row r="5" spans="1:18" x14ac:dyDescent="0.2">
      <c r="A5" s="170" t="s">
        <v>63</v>
      </c>
      <c r="B5" s="173">
        <v>3223</v>
      </c>
      <c r="C5" s="173">
        <v>389</v>
      </c>
      <c r="D5" s="173">
        <v>781</v>
      </c>
      <c r="E5" s="173">
        <v>179</v>
      </c>
      <c r="F5" s="173">
        <v>209</v>
      </c>
      <c r="G5" s="173">
        <v>155</v>
      </c>
      <c r="H5" s="173">
        <v>200</v>
      </c>
      <c r="I5" s="173">
        <v>136</v>
      </c>
      <c r="J5" s="173">
        <v>11236</v>
      </c>
      <c r="K5" s="173">
        <v>294</v>
      </c>
      <c r="L5" s="173">
        <v>1265</v>
      </c>
      <c r="M5" s="173">
        <v>53</v>
      </c>
      <c r="N5" s="173">
        <v>332</v>
      </c>
      <c r="O5" s="173">
        <v>0</v>
      </c>
      <c r="P5" s="173">
        <v>541</v>
      </c>
      <c r="Q5" s="173">
        <v>146</v>
      </c>
      <c r="R5" s="174">
        <f>SUM(B5:Q5)</f>
        <v>19139</v>
      </c>
    </row>
    <row r="6" spans="1:18" x14ac:dyDescent="0.2">
      <c r="A6" s="170" t="s">
        <v>64</v>
      </c>
      <c r="B6" s="173">
        <v>1091</v>
      </c>
      <c r="C6" s="173">
        <v>119</v>
      </c>
      <c r="D6" s="173">
        <v>139</v>
      </c>
      <c r="E6" s="173">
        <v>57</v>
      </c>
      <c r="F6" s="173">
        <v>93</v>
      </c>
      <c r="G6" s="173">
        <v>61</v>
      </c>
      <c r="H6" s="173">
        <v>21</v>
      </c>
      <c r="I6" s="173">
        <v>41</v>
      </c>
      <c r="J6" s="173">
        <v>3956</v>
      </c>
      <c r="K6" s="173">
        <v>71</v>
      </c>
      <c r="L6" s="173">
        <v>675</v>
      </c>
      <c r="M6" s="173">
        <v>0</v>
      </c>
      <c r="N6" s="173">
        <v>0</v>
      </c>
      <c r="O6" s="173">
        <v>0</v>
      </c>
      <c r="P6" s="173">
        <v>212</v>
      </c>
      <c r="Q6" s="173">
        <v>0</v>
      </c>
      <c r="R6" s="174">
        <f t="shared" ref="R6:R21" si="0">SUM(B6:Q6)</f>
        <v>6536</v>
      </c>
    </row>
    <row r="7" spans="1:18" x14ac:dyDescent="0.2">
      <c r="A7" s="170" t="s">
        <v>24</v>
      </c>
      <c r="B7" s="173">
        <v>1540</v>
      </c>
      <c r="C7" s="173">
        <v>269</v>
      </c>
      <c r="D7" s="173">
        <v>171</v>
      </c>
      <c r="E7" s="173">
        <v>48</v>
      </c>
      <c r="F7" s="173">
        <v>227</v>
      </c>
      <c r="G7" s="173">
        <v>73</v>
      </c>
      <c r="H7" s="173">
        <v>74</v>
      </c>
      <c r="I7" s="173">
        <v>30</v>
      </c>
      <c r="J7" s="173">
        <v>3614</v>
      </c>
      <c r="K7" s="173">
        <v>88</v>
      </c>
      <c r="L7" s="173">
        <v>498</v>
      </c>
      <c r="M7" s="173">
        <v>0</v>
      </c>
      <c r="N7" s="173">
        <v>0</v>
      </c>
      <c r="O7" s="173">
        <v>129</v>
      </c>
      <c r="P7" s="173">
        <v>220</v>
      </c>
      <c r="Q7" s="173">
        <v>0</v>
      </c>
      <c r="R7" s="174">
        <f t="shared" si="0"/>
        <v>6981</v>
      </c>
    </row>
    <row r="8" spans="1:18" x14ac:dyDescent="0.2">
      <c r="A8" s="170" t="s">
        <v>61</v>
      </c>
      <c r="B8" s="173">
        <v>1143</v>
      </c>
      <c r="C8" s="173">
        <v>60</v>
      </c>
      <c r="D8" s="173">
        <v>72</v>
      </c>
      <c r="E8" s="173">
        <v>48</v>
      </c>
      <c r="F8" s="173">
        <v>102</v>
      </c>
      <c r="G8" s="173">
        <v>38</v>
      </c>
      <c r="H8" s="173">
        <v>41</v>
      </c>
      <c r="I8" s="173">
        <v>45</v>
      </c>
      <c r="J8" s="173">
        <v>3411</v>
      </c>
      <c r="K8" s="173">
        <v>108</v>
      </c>
      <c r="L8" s="173">
        <v>367</v>
      </c>
      <c r="M8" s="173">
        <v>54</v>
      </c>
      <c r="N8" s="173">
        <v>80</v>
      </c>
      <c r="O8" s="173">
        <v>0</v>
      </c>
      <c r="P8" s="173">
        <v>125</v>
      </c>
      <c r="Q8" s="173">
        <v>72</v>
      </c>
      <c r="R8" s="174">
        <f t="shared" si="0"/>
        <v>5766</v>
      </c>
    </row>
    <row r="9" spans="1:18" x14ac:dyDescent="0.2">
      <c r="A9" s="170" t="s">
        <v>25</v>
      </c>
      <c r="B9" s="173">
        <v>99</v>
      </c>
      <c r="C9" s="173">
        <v>53</v>
      </c>
      <c r="D9" s="173">
        <v>30</v>
      </c>
      <c r="E9" s="173">
        <v>0</v>
      </c>
      <c r="F9" s="173">
        <v>0</v>
      </c>
      <c r="G9" s="173">
        <v>0</v>
      </c>
      <c r="H9" s="173">
        <v>0</v>
      </c>
      <c r="I9" s="173">
        <v>0</v>
      </c>
      <c r="J9" s="173">
        <v>396</v>
      </c>
      <c r="K9" s="173">
        <v>0</v>
      </c>
      <c r="L9" s="173">
        <v>0</v>
      </c>
      <c r="M9" s="173">
        <v>0</v>
      </c>
      <c r="N9" s="173">
        <v>0</v>
      </c>
      <c r="O9" s="173">
        <v>0</v>
      </c>
      <c r="P9" s="173">
        <v>0</v>
      </c>
      <c r="Q9" s="173">
        <v>0</v>
      </c>
      <c r="R9" s="174">
        <f t="shared" si="0"/>
        <v>578</v>
      </c>
    </row>
    <row r="10" spans="1:18" x14ac:dyDescent="0.2">
      <c r="A10" s="170" t="s">
        <v>56</v>
      </c>
      <c r="B10" s="173">
        <v>2305</v>
      </c>
      <c r="C10" s="173">
        <v>335</v>
      </c>
      <c r="D10" s="173">
        <v>444</v>
      </c>
      <c r="E10" s="173">
        <v>104</v>
      </c>
      <c r="F10" s="173">
        <v>233</v>
      </c>
      <c r="G10" s="173">
        <v>125</v>
      </c>
      <c r="H10" s="173">
        <v>133</v>
      </c>
      <c r="I10" s="173">
        <v>105</v>
      </c>
      <c r="J10" s="173">
        <v>7884</v>
      </c>
      <c r="K10" s="173">
        <v>208</v>
      </c>
      <c r="L10" s="173">
        <v>878</v>
      </c>
      <c r="M10" s="173">
        <v>52</v>
      </c>
      <c r="N10" s="173">
        <v>74</v>
      </c>
      <c r="O10" s="173">
        <v>0</v>
      </c>
      <c r="P10" s="173">
        <v>485</v>
      </c>
      <c r="Q10" s="173">
        <v>0</v>
      </c>
      <c r="R10" s="174">
        <f t="shared" si="0"/>
        <v>13365</v>
      </c>
    </row>
    <row r="11" spans="1:18" x14ac:dyDescent="0.2">
      <c r="A11" s="170" t="s">
        <v>57</v>
      </c>
      <c r="B11" s="173">
        <v>2070</v>
      </c>
      <c r="C11" s="173">
        <v>305</v>
      </c>
      <c r="D11" s="173">
        <v>237</v>
      </c>
      <c r="E11" s="173">
        <v>152</v>
      </c>
      <c r="F11" s="173">
        <v>357</v>
      </c>
      <c r="G11" s="173">
        <v>97</v>
      </c>
      <c r="H11" s="173">
        <v>115</v>
      </c>
      <c r="I11" s="173">
        <v>126</v>
      </c>
      <c r="J11" s="173">
        <v>10607</v>
      </c>
      <c r="K11" s="173">
        <v>95</v>
      </c>
      <c r="L11" s="173">
        <v>1213</v>
      </c>
      <c r="M11" s="173">
        <v>36</v>
      </c>
      <c r="N11" s="173">
        <v>216</v>
      </c>
      <c r="O11" s="173">
        <v>177</v>
      </c>
      <c r="P11" s="173">
        <v>433</v>
      </c>
      <c r="Q11" s="173">
        <v>61</v>
      </c>
      <c r="R11" s="174">
        <f t="shared" si="0"/>
        <v>16297</v>
      </c>
    </row>
    <row r="12" spans="1:18" x14ac:dyDescent="0.2">
      <c r="A12" s="170" t="s">
        <v>26</v>
      </c>
      <c r="B12" s="173">
        <v>3888</v>
      </c>
      <c r="C12" s="173">
        <v>438</v>
      </c>
      <c r="D12" s="173">
        <v>2572</v>
      </c>
      <c r="E12" s="173">
        <v>318</v>
      </c>
      <c r="F12" s="173">
        <v>547</v>
      </c>
      <c r="G12" s="173">
        <v>285</v>
      </c>
      <c r="H12" s="173">
        <v>168</v>
      </c>
      <c r="I12" s="173">
        <v>281</v>
      </c>
      <c r="J12" s="173">
        <v>17266</v>
      </c>
      <c r="K12" s="173">
        <v>441</v>
      </c>
      <c r="L12" s="173">
        <v>3004</v>
      </c>
      <c r="M12" s="173">
        <v>60</v>
      </c>
      <c r="N12" s="173">
        <v>1265</v>
      </c>
      <c r="O12" s="173">
        <v>693</v>
      </c>
      <c r="P12" s="173">
        <v>636</v>
      </c>
      <c r="Q12" s="173">
        <v>0</v>
      </c>
      <c r="R12" s="174">
        <f t="shared" si="0"/>
        <v>31862</v>
      </c>
    </row>
    <row r="13" spans="1:18" x14ac:dyDescent="0.2">
      <c r="A13" s="170" t="s">
        <v>58</v>
      </c>
      <c r="B13" s="173">
        <v>1557</v>
      </c>
      <c r="C13" s="173">
        <v>138</v>
      </c>
      <c r="D13" s="173">
        <v>138</v>
      </c>
      <c r="E13" s="173">
        <v>52</v>
      </c>
      <c r="F13" s="173">
        <v>293</v>
      </c>
      <c r="G13" s="173">
        <v>56</v>
      </c>
      <c r="H13" s="173">
        <v>89</v>
      </c>
      <c r="I13" s="173">
        <v>67</v>
      </c>
      <c r="J13" s="173">
        <v>4834</v>
      </c>
      <c r="K13" s="173">
        <v>78</v>
      </c>
      <c r="L13" s="173">
        <v>757</v>
      </c>
      <c r="M13" s="173">
        <v>0</v>
      </c>
      <c r="N13" s="173">
        <v>181</v>
      </c>
      <c r="O13" s="173">
        <v>60</v>
      </c>
      <c r="P13" s="173">
        <v>213</v>
      </c>
      <c r="Q13" s="173">
        <v>0</v>
      </c>
      <c r="R13" s="174">
        <f t="shared" si="0"/>
        <v>8513</v>
      </c>
    </row>
    <row r="14" spans="1:18" x14ac:dyDescent="0.2">
      <c r="A14" s="170" t="s">
        <v>60</v>
      </c>
      <c r="B14" s="173">
        <v>2682</v>
      </c>
      <c r="C14" s="173">
        <v>318</v>
      </c>
      <c r="D14" s="173">
        <v>297</v>
      </c>
      <c r="E14" s="173">
        <v>107</v>
      </c>
      <c r="F14" s="173">
        <v>297</v>
      </c>
      <c r="G14" s="173">
        <v>122</v>
      </c>
      <c r="H14" s="173">
        <v>65</v>
      </c>
      <c r="I14" s="173">
        <v>42</v>
      </c>
      <c r="J14" s="173">
        <v>7921</v>
      </c>
      <c r="K14" s="173">
        <v>210</v>
      </c>
      <c r="L14" s="173">
        <v>1073</v>
      </c>
      <c r="M14" s="173">
        <v>24</v>
      </c>
      <c r="N14" s="173">
        <v>177</v>
      </c>
      <c r="O14" s="173">
        <v>90</v>
      </c>
      <c r="P14" s="173">
        <v>304</v>
      </c>
      <c r="Q14" s="173">
        <v>0</v>
      </c>
      <c r="R14" s="174">
        <f t="shared" si="0"/>
        <v>13729</v>
      </c>
    </row>
    <row r="15" spans="1:18" x14ac:dyDescent="0.2">
      <c r="A15" s="170" t="s">
        <v>59</v>
      </c>
      <c r="B15" s="173">
        <v>2046</v>
      </c>
      <c r="C15" s="173">
        <v>367</v>
      </c>
      <c r="D15" s="173">
        <v>385</v>
      </c>
      <c r="E15" s="173">
        <v>77</v>
      </c>
      <c r="F15" s="173">
        <v>341</v>
      </c>
      <c r="G15" s="173">
        <v>98</v>
      </c>
      <c r="H15" s="173">
        <v>150</v>
      </c>
      <c r="I15" s="173">
        <v>128</v>
      </c>
      <c r="J15" s="173">
        <v>6937</v>
      </c>
      <c r="K15" s="173">
        <v>217</v>
      </c>
      <c r="L15" s="173">
        <v>742</v>
      </c>
      <c r="M15" s="173">
        <v>39</v>
      </c>
      <c r="N15" s="173">
        <v>159</v>
      </c>
      <c r="O15" s="173">
        <v>87</v>
      </c>
      <c r="P15" s="173">
        <v>393</v>
      </c>
      <c r="Q15" s="173">
        <v>0</v>
      </c>
      <c r="R15" s="174">
        <f t="shared" si="0"/>
        <v>12166</v>
      </c>
    </row>
    <row r="16" spans="1:18" x14ac:dyDescent="0.2">
      <c r="A16" s="170" t="s">
        <v>3</v>
      </c>
      <c r="B16" s="173">
        <v>1671</v>
      </c>
      <c r="C16" s="173">
        <v>142</v>
      </c>
      <c r="D16" s="173">
        <v>64</v>
      </c>
      <c r="E16" s="173">
        <v>57</v>
      </c>
      <c r="F16" s="173">
        <v>58</v>
      </c>
      <c r="G16" s="173">
        <v>41</v>
      </c>
      <c r="H16" s="173">
        <v>24</v>
      </c>
      <c r="I16" s="173">
        <v>60</v>
      </c>
      <c r="J16" s="173">
        <v>3940</v>
      </c>
      <c r="K16" s="173">
        <v>81</v>
      </c>
      <c r="L16" s="173">
        <v>547</v>
      </c>
      <c r="M16" s="173">
        <v>0</v>
      </c>
      <c r="N16" s="173">
        <v>0</v>
      </c>
      <c r="O16" s="173">
        <v>84</v>
      </c>
      <c r="P16" s="173">
        <v>222</v>
      </c>
      <c r="Q16" s="173">
        <v>0</v>
      </c>
      <c r="R16" s="174">
        <f t="shared" si="0"/>
        <v>6991</v>
      </c>
    </row>
    <row r="17" spans="1:106" ht="13.5" thickBot="1" x14ac:dyDescent="0.25">
      <c r="A17" s="176" t="s">
        <v>62</v>
      </c>
      <c r="B17" s="171">
        <v>2403</v>
      </c>
      <c r="C17" s="171">
        <v>349</v>
      </c>
      <c r="D17" s="171">
        <v>828</v>
      </c>
      <c r="E17" s="171">
        <v>142</v>
      </c>
      <c r="F17" s="171">
        <v>187</v>
      </c>
      <c r="G17" s="171">
        <v>101</v>
      </c>
      <c r="H17" s="171">
        <v>102</v>
      </c>
      <c r="I17" s="171">
        <v>99</v>
      </c>
      <c r="J17" s="171">
        <v>7532</v>
      </c>
      <c r="K17" s="171">
        <v>129</v>
      </c>
      <c r="L17" s="171">
        <v>848</v>
      </c>
      <c r="M17" s="171">
        <v>57</v>
      </c>
      <c r="N17" s="171">
        <v>463</v>
      </c>
      <c r="O17" s="171">
        <v>0</v>
      </c>
      <c r="P17" s="171">
        <v>258</v>
      </c>
      <c r="Q17" s="171">
        <v>0</v>
      </c>
      <c r="R17" s="174">
        <f t="shared" si="0"/>
        <v>13498</v>
      </c>
    </row>
    <row r="18" spans="1:106" s="170" customFormat="1" x14ac:dyDescent="0.2">
      <c r="A18" s="177" t="s">
        <v>4</v>
      </c>
      <c r="B18" s="174">
        <v>25718</v>
      </c>
      <c r="C18" s="174">
        <v>3282</v>
      </c>
      <c r="D18" s="174">
        <v>6158</v>
      </c>
      <c r="E18" s="174">
        <v>1341</v>
      </c>
      <c r="F18" s="174">
        <v>2944</v>
      </c>
      <c r="G18" s="174">
        <v>1252</v>
      </c>
      <c r="H18" s="174">
        <v>1182</v>
      </c>
      <c r="I18" s="174">
        <v>1160</v>
      </c>
      <c r="J18" s="174">
        <v>89534</v>
      </c>
      <c r="K18" s="174">
        <v>2020</v>
      </c>
      <c r="L18" s="174">
        <v>11867</v>
      </c>
      <c r="M18" s="174">
        <v>375</v>
      </c>
      <c r="N18" s="174">
        <v>2947</v>
      </c>
      <c r="O18" s="174">
        <v>1320</v>
      </c>
      <c r="P18" s="174">
        <v>4042</v>
      </c>
      <c r="Q18" s="174">
        <v>279</v>
      </c>
      <c r="R18" s="174">
        <f t="shared" si="0"/>
        <v>155421</v>
      </c>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row>
    <row r="19" spans="1:106" x14ac:dyDescent="0.2">
      <c r="A19" s="170" t="s">
        <v>5</v>
      </c>
      <c r="B19" s="173">
        <v>161</v>
      </c>
      <c r="C19" s="173">
        <v>31</v>
      </c>
      <c r="D19" s="173">
        <v>93</v>
      </c>
      <c r="E19" s="173">
        <v>0</v>
      </c>
      <c r="F19" s="173">
        <v>0</v>
      </c>
      <c r="G19" s="173">
        <v>29</v>
      </c>
      <c r="H19" s="173">
        <v>18</v>
      </c>
      <c r="I19" s="173">
        <v>26</v>
      </c>
      <c r="J19" s="173">
        <v>904</v>
      </c>
      <c r="K19" s="173">
        <v>0</v>
      </c>
      <c r="L19" s="173">
        <v>94</v>
      </c>
      <c r="M19" s="173">
        <v>0</v>
      </c>
      <c r="N19" s="173">
        <v>0</v>
      </c>
      <c r="O19" s="173">
        <v>0</v>
      </c>
      <c r="P19" s="173">
        <v>66</v>
      </c>
      <c r="Q19" s="173">
        <v>0</v>
      </c>
      <c r="R19" s="174">
        <f t="shared" si="0"/>
        <v>1422</v>
      </c>
    </row>
    <row r="20" spans="1:106" ht="13.5" thickBot="1" x14ac:dyDescent="0.25">
      <c r="A20" s="176" t="s">
        <v>2</v>
      </c>
      <c r="B20" s="171">
        <v>144</v>
      </c>
      <c r="C20" s="171">
        <v>54</v>
      </c>
      <c r="D20" s="171">
        <v>73</v>
      </c>
      <c r="E20" s="171">
        <v>0</v>
      </c>
      <c r="F20" s="171">
        <v>49</v>
      </c>
      <c r="G20" s="171">
        <v>14</v>
      </c>
      <c r="H20" s="171">
        <v>22</v>
      </c>
      <c r="I20" s="171">
        <v>17</v>
      </c>
      <c r="J20" s="171">
        <v>782</v>
      </c>
      <c r="K20" s="171">
        <v>0</v>
      </c>
      <c r="L20" s="171">
        <v>88</v>
      </c>
      <c r="M20" s="171">
        <v>0</v>
      </c>
      <c r="N20" s="171">
        <v>80</v>
      </c>
      <c r="O20" s="171">
        <v>0</v>
      </c>
      <c r="P20" s="171">
        <v>105</v>
      </c>
      <c r="Q20" s="171">
        <v>0</v>
      </c>
      <c r="R20" s="174">
        <f t="shared" si="0"/>
        <v>1428</v>
      </c>
    </row>
    <row r="21" spans="1:106" x14ac:dyDescent="0.2">
      <c r="A21" s="178" t="s">
        <v>6</v>
      </c>
      <c r="B21" s="175">
        <v>26023</v>
      </c>
      <c r="C21" s="175">
        <v>3367</v>
      </c>
      <c r="D21" s="175">
        <v>6324</v>
      </c>
      <c r="E21" s="175">
        <v>1341</v>
      </c>
      <c r="F21" s="175">
        <v>2993</v>
      </c>
      <c r="G21" s="175">
        <v>1295</v>
      </c>
      <c r="H21" s="175">
        <v>1222</v>
      </c>
      <c r="I21" s="175">
        <v>1203</v>
      </c>
      <c r="J21" s="175">
        <v>91220</v>
      </c>
      <c r="K21" s="175">
        <v>2020</v>
      </c>
      <c r="L21" s="175">
        <v>12049</v>
      </c>
      <c r="M21" s="175">
        <v>375</v>
      </c>
      <c r="N21" s="175">
        <v>3027</v>
      </c>
      <c r="O21" s="175">
        <v>1320</v>
      </c>
      <c r="P21" s="175">
        <v>4213</v>
      </c>
      <c r="Q21" s="175">
        <v>279</v>
      </c>
      <c r="R21" s="174">
        <f t="shared" si="0"/>
        <v>158271</v>
      </c>
    </row>
  </sheetData>
  <customSheetViews>
    <customSheetView guid="{4BF6A69F-C29D-460A-9E84-5045F8F80EEB}" showGridLines="0">
      <selection activeCell="R16" sqref="A16:R16"/>
      <pageMargins left="0.7" right="0.7" top="0.75" bottom="0.75" header="0.3" footer="0.3"/>
      <pageSetup paperSize="9" orientation="landscape" verticalDpi="0"/>
    </customSheetView>
  </customSheetViews>
  <mergeCells count="1">
    <mergeCell ref="A2:R2"/>
  </mergeCells>
  <phoneticPr fontId="11" type="noConversion"/>
  <pageMargins left="0.7" right="0.7" top="0.75" bottom="0.75" header="0.3" footer="0.3"/>
  <pageSetup paperSize="9" orientation="landscape"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DB41"/>
  <sheetViews>
    <sheetView showGridLines="0" zoomScaleNormal="100" workbookViewId="0">
      <selection activeCell="T36" sqref="T36"/>
    </sheetView>
  </sheetViews>
  <sheetFormatPr baseColWidth="10" defaultRowHeight="12.75" x14ac:dyDescent="0.2"/>
  <cols>
    <col min="1" max="1" width="26.5703125" style="3" customWidth="1"/>
    <col min="2" max="2" width="9" style="3" customWidth="1"/>
    <col min="3" max="3" width="11.42578125" style="3" customWidth="1"/>
    <col min="4" max="4" width="7.140625" style="3" customWidth="1"/>
    <col min="5" max="5" width="6" style="3" customWidth="1"/>
    <col min="6" max="6" width="8.7109375" style="3" customWidth="1"/>
    <col min="7" max="17" width="8.85546875" style="3" customWidth="1"/>
    <col min="18" max="18" width="7.42578125" style="3" customWidth="1"/>
    <col min="19" max="19" width="3.42578125" style="3" customWidth="1"/>
    <col min="20" max="16384" width="11.42578125" style="3"/>
  </cols>
  <sheetData>
    <row r="1" spans="1:18" ht="12.75" customHeight="1" x14ac:dyDescent="0.2">
      <c r="A1" s="1"/>
      <c r="B1" s="1"/>
      <c r="C1" s="1"/>
      <c r="D1" s="1"/>
      <c r="E1" s="1"/>
      <c r="F1" s="1"/>
      <c r="G1" s="1"/>
      <c r="H1" s="1"/>
      <c r="I1" s="1"/>
      <c r="J1" s="1"/>
      <c r="K1" s="1"/>
      <c r="L1" s="1"/>
      <c r="M1" s="1"/>
      <c r="N1" s="1"/>
      <c r="O1" s="1"/>
      <c r="P1" s="1"/>
      <c r="Q1" s="1"/>
      <c r="R1" s="53"/>
    </row>
    <row r="2" spans="1:18" ht="12.75" customHeight="1" x14ac:dyDescent="0.2">
      <c r="A2" s="428" t="s">
        <v>234</v>
      </c>
      <c r="B2" s="428"/>
      <c r="C2" s="428"/>
      <c r="D2" s="428"/>
      <c r="E2" s="428"/>
      <c r="F2" s="428"/>
      <c r="G2" s="428"/>
      <c r="H2" s="428"/>
      <c r="I2" s="428"/>
      <c r="J2" s="428"/>
      <c r="K2" s="428"/>
      <c r="L2" s="428"/>
      <c r="M2" s="428"/>
      <c r="N2" s="428"/>
      <c r="O2" s="428"/>
      <c r="P2" s="428"/>
      <c r="Q2" s="428"/>
      <c r="R2" s="428"/>
    </row>
    <row r="3" spans="1:18" ht="12.75" customHeight="1" x14ac:dyDescent="0.2">
      <c r="A3" s="1"/>
      <c r="B3" s="1"/>
      <c r="C3" s="1"/>
      <c r="D3" s="1"/>
      <c r="E3" s="1"/>
      <c r="F3" s="1"/>
      <c r="G3" s="1"/>
      <c r="H3" s="1"/>
      <c r="I3" s="1"/>
      <c r="J3" s="1"/>
      <c r="K3" s="1"/>
      <c r="L3" s="1"/>
      <c r="M3" s="1"/>
      <c r="N3" s="1"/>
      <c r="O3" s="1"/>
      <c r="P3" s="1"/>
      <c r="Q3" s="1"/>
      <c r="R3" s="53"/>
    </row>
    <row r="4" spans="1:18" ht="37.5" customHeight="1" x14ac:dyDescent="0.2">
      <c r="A4" s="169"/>
      <c r="B4" s="304" t="s">
        <v>9</v>
      </c>
      <c r="C4" s="305" t="s">
        <v>10</v>
      </c>
      <c r="D4" s="305" t="s">
        <v>11</v>
      </c>
      <c r="E4" s="305" t="s">
        <v>12</v>
      </c>
      <c r="F4" s="305" t="s">
        <v>65</v>
      </c>
      <c r="G4" s="305" t="s">
        <v>13</v>
      </c>
      <c r="H4" s="305" t="s">
        <v>14</v>
      </c>
      <c r="I4" s="305" t="s">
        <v>15</v>
      </c>
      <c r="J4" s="305" t="s">
        <v>16</v>
      </c>
      <c r="K4" s="305" t="s">
        <v>17</v>
      </c>
      <c r="L4" s="305" t="s">
        <v>18</v>
      </c>
      <c r="M4" s="305" t="s">
        <v>19</v>
      </c>
      <c r="N4" s="305" t="s">
        <v>66</v>
      </c>
      <c r="O4" s="305" t="s">
        <v>21</v>
      </c>
      <c r="P4" s="305" t="s">
        <v>22</v>
      </c>
      <c r="Q4" s="305" t="s">
        <v>23</v>
      </c>
      <c r="R4" s="305" t="s">
        <v>34</v>
      </c>
    </row>
    <row r="5" spans="1:18" x14ac:dyDescent="0.2">
      <c r="A5" s="170" t="s">
        <v>63</v>
      </c>
      <c r="B5" s="173">
        <v>3086</v>
      </c>
      <c r="C5" s="173">
        <v>379</v>
      </c>
      <c r="D5" s="173">
        <v>718</v>
      </c>
      <c r="E5" s="173">
        <v>169</v>
      </c>
      <c r="F5" s="173">
        <v>40</v>
      </c>
      <c r="G5" s="173">
        <v>119</v>
      </c>
      <c r="H5" s="173">
        <v>196</v>
      </c>
      <c r="I5" s="173">
        <v>24</v>
      </c>
      <c r="J5" s="173">
        <v>6268</v>
      </c>
      <c r="K5" s="173">
        <v>158</v>
      </c>
      <c r="L5" s="173">
        <v>397</v>
      </c>
      <c r="M5" s="173">
        <v>48</v>
      </c>
      <c r="N5" s="173">
        <v>62</v>
      </c>
      <c r="O5" s="173">
        <v>0</v>
      </c>
      <c r="P5" s="173">
        <v>195</v>
      </c>
      <c r="Q5" s="173">
        <v>57</v>
      </c>
      <c r="R5" s="174">
        <v>11916</v>
      </c>
    </row>
    <row r="6" spans="1:18" x14ac:dyDescent="0.2">
      <c r="A6" s="170" t="s">
        <v>64</v>
      </c>
      <c r="B6" s="173">
        <v>1082</v>
      </c>
      <c r="C6" s="173">
        <v>140</v>
      </c>
      <c r="D6" s="173">
        <v>125</v>
      </c>
      <c r="E6" s="173">
        <v>55</v>
      </c>
      <c r="F6" s="173">
        <v>5</v>
      </c>
      <c r="G6" s="173">
        <v>46</v>
      </c>
      <c r="H6" s="173">
        <v>21</v>
      </c>
      <c r="I6" s="173">
        <v>13</v>
      </c>
      <c r="J6" s="173">
        <v>3490</v>
      </c>
      <c r="K6" s="173">
        <v>0</v>
      </c>
      <c r="L6" s="173">
        <v>438</v>
      </c>
      <c r="M6" s="173">
        <v>0</v>
      </c>
      <c r="N6" s="173">
        <v>0</v>
      </c>
      <c r="O6" s="173">
        <v>0</v>
      </c>
      <c r="P6" s="173">
        <v>106</v>
      </c>
      <c r="Q6" s="173">
        <v>0</v>
      </c>
      <c r="R6" s="174">
        <v>5521</v>
      </c>
    </row>
    <row r="7" spans="1:18" x14ac:dyDescent="0.2">
      <c r="A7" s="170" t="s">
        <v>24</v>
      </c>
      <c r="B7" s="173">
        <v>1441</v>
      </c>
      <c r="C7" s="173">
        <v>186</v>
      </c>
      <c r="D7" s="173">
        <v>162</v>
      </c>
      <c r="E7" s="173">
        <v>48</v>
      </c>
      <c r="F7" s="173">
        <v>5</v>
      </c>
      <c r="G7" s="173">
        <v>49</v>
      </c>
      <c r="H7" s="173">
        <v>69</v>
      </c>
      <c r="I7" s="173">
        <v>30</v>
      </c>
      <c r="J7" s="173">
        <v>2806</v>
      </c>
      <c r="K7" s="173">
        <v>41</v>
      </c>
      <c r="L7" s="173">
        <v>258</v>
      </c>
      <c r="M7" s="173">
        <v>0</v>
      </c>
      <c r="N7" s="173">
        <v>0</v>
      </c>
      <c r="O7" s="173">
        <v>42</v>
      </c>
      <c r="P7" s="173">
        <v>98</v>
      </c>
      <c r="Q7" s="173">
        <v>0</v>
      </c>
      <c r="R7" s="174">
        <v>5235</v>
      </c>
    </row>
    <row r="8" spans="1:18" x14ac:dyDescent="0.2">
      <c r="A8" s="170" t="s">
        <v>61</v>
      </c>
      <c r="B8" s="173">
        <v>1133</v>
      </c>
      <c r="C8" s="173">
        <v>59</v>
      </c>
      <c r="D8" s="173">
        <v>71</v>
      </c>
      <c r="E8" s="173">
        <v>47</v>
      </c>
      <c r="F8" s="173">
        <v>90</v>
      </c>
      <c r="G8" s="173">
        <v>29</v>
      </c>
      <c r="H8" s="173">
        <v>38</v>
      </c>
      <c r="I8" s="173">
        <v>39</v>
      </c>
      <c r="J8" s="173">
        <v>3396</v>
      </c>
      <c r="K8" s="173">
        <v>108</v>
      </c>
      <c r="L8" s="173">
        <v>365</v>
      </c>
      <c r="M8" s="173">
        <v>53</v>
      </c>
      <c r="N8" s="173">
        <v>79</v>
      </c>
      <c r="O8" s="173">
        <v>0</v>
      </c>
      <c r="P8" s="173">
        <v>44</v>
      </c>
      <c r="Q8" s="173">
        <v>72</v>
      </c>
      <c r="R8" s="174">
        <v>5623</v>
      </c>
    </row>
    <row r="9" spans="1:18" x14ac:dyDescent="0.2">
      <c r="A9" s="170" t="s">
        <v>25</v>
      </c>
      <c r="B9" s="173">
        <v>79</v>
      </c>
      <c r="C9" s="173">
        <v>51</v>
      </c>
      <c r="D9" s="173">
        <v>29</v>
      </c>
      <c r="E9" s="173">
        <v>0</v>
      </c>
      <c r="F9" s="173">
        <v>0</v>
      </c>
      <c r="G9" s="173">
        <v>0</v>
      </c>
      <c r="H9" s="173">
        <v>0</v>
      </c>
      <c r="I9" s="173">
        <v>0</v>
      </c>
      <c r="J9" s="173">
        <v>402</v>
      </c>
      <c r="K9" s="173">
        <v>0</v>
      </c>
      <c r="L9" s="173">
        <v>0</v>
      </c>
      <c r="M9" s="173">
        <v>0</v>
      </c>
      <c r="N9" s="173">
        <v>0</v>
      </c>
      <c r="O9" s="173">
        <v>0</v>
      </c>
      <c r="P9" s="173">
        <v>0</v>
      </c>
      <c r="Q9" s="173">
        <v>0</v>
      </c>
      <c r="R9" s="174">
        <v>561</v>
      </c>
    </row>
    <row r="10" spans="1:18" x14ac:dyDescent="0.2">
      <c r="A10" s="170" t="s">
        <v>56</v>
      </c>
      <c r="B10" s="173">
        <v>2234</v>
      </c>
      <c r="C10" s="173">
        <v>326</v>
      </c>
      <c r="D10" s="173">
        <v>382</v>
      </c>
      <c r="E10" s="173">
        <v>101</v>
      </c>
      <c r="F10" s="173">
        <v>189</v>
      </c>
      <c r="G10" s="173">
        <v>112</v>
      </c>
      <c r="H10" s="173">
        <v>132</v>
      </c>
      <c r="I10" s="173">
        <v>99</v>
      </c>
      <c r="J10" s="173">
        <v>7770</v>
      </c>
      <c r="K10" s="173">
        <v>208</v>
      </c>
      <c r="L10" s="173">
        <v>820</v>
      </c>
      <c r="M10" s="173">
        <v>52</v>
      </c>
      <c r="N10" s="173">
        <v>33</v>
      </c>
      <c r="O10" s="173">
        <v>0</v>
      </c>
      <c r="P10" s="173">
        <v>483</v>
      </c>
      <c r="Q10" s="173">
        <v>0</v>
      </c>
      <c r="R10" s="174">
        <v>12941</v>
      </c>
    </row>
    <row r="11" spans="1:18" x14ac:dyDescent="0.2">
      <c r="A11" s="170" t="s">
        <v>57</v>
      </c>
      <c r="B11" s="173">
        <v>1914</v>
      </c>
      <c r="C11" s="173">
        <v>303</v>
      </c>
      <c r="D11" s="173">
        <v>231</v>
      </c>
      <c r="E11" s="173">
        <v>146</v>
      </c>
      <c r="F11" s="173">
        <v>3</v>
      </c>
      <c r="G11" s="173">
        <v>91</v>
      </c>
      <c r="H11" s="173">
        <v>115</v>
      </c>
      <c r="I11" s="173">
        <v>84</v>
      </c>
      <c r="J11" s="173">
        <v>7462</v>
      </c>
      <c r="K11" s="173">
        <v>95</v>
      </c>
      <c r="L11" s="173">
        <v>392</v>
      </c>
      <c r="M11" s="173">
        <v>36</v>
      </c>
      <c r="N11" s="173">
        <v>3</v>
      </c>
      <c r="O11" s="173">
        <v>3</v>
      </c>
      <c r="P11" s="173">
        <v>263</v>
      </c>
      <c r="Q11" s="173">
        <v>61</v>
      </c>
      <c r="R11" s="174">
        <v>11202</v>
      </c>
    </row>
    <row r="12" spans="1:18" x14ac:dyDescent="0.2">
      <c r="A12" s="170" t="s">
        <v>26</v>
      </c>
      <c r="B12" s="173">
        <v>3091</v>
      </c>
      <c r="C12" s="173">
        <v>358</v>
      </c>
      <c r="D12" s="173">
        <v>2135</v>
      </c>
      <c r="E12" s="173">
        <v>296</v>
      </c>
      <c r="F12" s="173">
        <v>400</v>
      </c>
      <c r="G12" s="173">
        <v>257</v>
      </c>
      <c r="H12" s="173">
        <v>164</v>
      </c>
      <c r="I12" s="173">
        <v>116</v>
      </c>
      <c r="J12" s="173">
        <v>16758</v>
      </c>
      <c r="K12" s="173">
        <v>440</v>
      </c>
      <c r="L12" s="173">
        <v>1174</v>
      </c>
      <c r="M12" s="173">
        <v>60</v>
      </c>
      <c r="N12" s="173">
        <v>426</v>
      </c>
      <c r="O12" s="173">
        <v>97</v>
      </c>
      <c r="P12" s="173">
        <v>508</v>
      </c>
      <c r="Q12" s="173">
        <v>0</v>
      </c>
      <c r="R12" s="174">
        <v>26280</v>
      </c>
    </row>
    <row r="13" spans="1:18" x14ac:dyDescent="0.2">
      <c r="A13" s="170" t="s">
        <v>58</v>
      </c>
      <c r="B13" s="173">
        <v>1564</v>
      </c>
      <c r="C13" s="173">
        <v>134</v>
      </c>
      <c r="D13" s="173">
        <v>131</v>
      </c>
      <c r="E13" s="173">
        <v>52</v>
      </c>
      <c r="F13" s="173">
        <v>163</v>
      </c>
      <c r="G13" s="173">
        <v>42</v>
      </c>
      <c r="H13" s="173">
        <v>88</v>
      </c>
      <c r="I13" s="173">
        <v>16</v>
      </c>
      <c r="J13" s="173">
        <v>4218</v>
      </c>
      <c r="K13" s="173">
        <v>78</v>
      </c>
      <c r="L13" s="173">
        <v>360</v>
      </c>
      <c r="M13" s="173">
        <v>0</v>
      </c>
      <c r="N13" s="173">
        <v>59</v>
      </c>
      <c r="O13" s="173">
        <v>28</v>
      </c>
      <c r="P13" s="173">
        <v>97</v>
      </c>
      <c r="Q13" s="173">
        <v>0</v>
      </c>
      <c r="R13" s="174">
        <v>7030</v>
      </c>
    </row>
    <row r="14" spans="1:18" x14ac:dyDescent="0.2">
      <c r="A14" s="170" t="s">
        <v>60</v>
      </c>
      <c r="B14" s="173">
        <v>2585</v>
      </c>
      <c r="C14" s="173">
        <v>296</v>
      </c>
      <c r="D14" s="173">
        <v>238</v>
      </c>
      <c r="E14" s="173">
        <v>94</v>
      </c>
      <c r="F14" s="173">
        <v>69</v>
      </c>
      <c r="G14" s="173">
        <v>109</v>
      </c>
      <c r="H14" s="173">
        <v>63</v>
      </c>
      <c r="I14" s="173">
        <v>5</v>
      </c>
      <c r="J14" s="173">
        <v>6558</v>
      </c>
      <c r="K14" s="173">
        <v>115</v>
      </c>
      <c r="L14" s="173">
        <v>444</v>
      </c>
      <c r="M14" s="173">
        <v>24</v>
      </c>
      <c r="N14" s="173">
        <v>82</v>
      </c>
      <c r="O14" s="173">
        <v>0</v>
      </c>
      <c r="P14" s="173">
        <v>253</v>
      </c>
      <c r="Q14" s="173">
        <v>0</v>
      </c>
      <c r="R14" s="174">
        <v>10935</v>
      </c>
    </row>
    <row r="15" spans="1:18" x14ac:dyDescent="0.2">
      <c r="A15" s="170" t="s">
        <v>59</v>
      </c>
      <c r="B15" s="173">
        <v>1907</v>
      </c>
      <c r="C15" s="173">
        <v>349</v>
      </c>
      <c r="D15" s="173">
        <v>349</v>
      </c>
      <c r="E15" s="173">
        <v>76</v>
      </c>
      <c r="F15" s="173">
        <v>200</v>
      </c>
      <c r="G15" s="173">
        <v>89</v>
      </c>
      <c r="H15" s="173">
        <v>150</v>
      </c>
      <c r="I15" s="173">
        <v>73</v>
      </c>
      <c r="J15" s="173">
        <v>5947</v>
      </c>
      <c r="K15" s="173">
        <v>174</v>
      </c>
      <c r="L15" s="173">
        <v>38</v>
      </c>
      <c r="M15" s="173">
        <v>39</v>
      </c>
      <c r="N15" s="173">
        <v>159</v>
      </c>
      <c r="O15" s="173">
        <v>0</v>
      </c>
      <c r="P15" s="173">
        <v>223</v>
      </c>
      <c r="Q15" s="173">
        <v>0</v>
      </c>
      <c r="R15" s="174">
        <v>9773</v>
      </c>
    </row>
    <row r="16" spans="1:18" x14ac:dyDescent="0.2">
      <c r="A16" s="170" t="s">
        <v>3</v>
      </c>
      <c r="B16" s="173">
        <v>1679</v>
      </c>
      <c r="C16" s="173">
        <v>140</v>
      </c>
      <c r="D16" s="173">
        <v>63</v>
      </c>
      <c r="E16" s="173">
        <v>57</v>
      </c>
      <c r="F16" s="173">
        <v>58</v>
      </c>
      <c r="G16" s="173">
        <v>33</v>
      </c>
      <c r="H16" s="173">
        <v>24</v>
      </c>
      <c r="I16" s="173">
        <v>26</v>
      </c>
      <c r="J16" s="173">
        <v>3881</v>
      </c>
      <c r="K16" s="173">
        <v>81</v>
      </c>
      <c r="L16" s="173">
        <v>202</v>
      </c>
      <c r="M16" s="173">
        <v>0</v>
      </c>
      <c r="N16" s="173">
        <v>0</v>
      </c>
      <c r="O16" s="173">
        <v>3</v>
      </c>
      <c r="P16" s="173">
        <v>219</v>
      </c>
      <c r="Q16" s="173">
        <v>0</v>
      </c>
      <c r="R16" s="174">
        <v>6466</v>
      </c>
    </row>
    <row r="17" spans="1:106" ht="13.5" thickBot="1" x14ac:dyDescent="0.25">
      <c r="A17" s="176" t="s">
        <v>62</v>
      </c>
      <c r="B17" s="171">
        <v>2374</v>
      </c>
      <c r="C17" s="171">
        <v>345</v>
      </c>
      <c r="D17" s="171">
        <v>815</v>
      </c>
      <c r="E17" s="171">
        <v>126</v>
      </c>
      <c r="F17" s="171">
        <v>187</v>
      </c>
      <c r="G17" s="171">
        <v>98</v>
      </c>
      <c r="H17" s="171">
        <v>101</v>
      </c>
      <c r="I17" s="171">
        <v>89</v>
      </c>
      <c r="J17" s="171">
        <v>7552</v>
      </c>
      <c r="K17" s="171">
        <v>84</v>
      </c>
      <c r="L17" s="171">
        <v>68</v>
      </c>
      <c r="M17" s="171">
        <v>57</v>
      </c>
      <c r="N17" s="171">
        <v>311</v>
      </c>
      <c r="O17" s="171">
        <v>0</v>
      </c>
      <c r="P17" s="171">
        <v>256</v>
      </c>
      <c r="Q17" s="171">
        <v>0</v>
      </c>
      <c r="R17" s="174">
        <v>12463</v>
      </c>
    </row>
    <row r="18" spans="1:106" s="170" customFormat="1" x14ac:dyDescent="0.2">
      <c r="A18" s="177" t="s">
        <v>4</v>
      </c>
      <c r="B18" s="174">
        <v>24169</v>
      </c>
      <c r="C18" s="174">
        <v>3066</v>
      </c>
      <c r="D18" s="174">
        <v>5449</v>
      </c>
      <c r="E18" s="174">
        <v>1267</v>
      </c>
      <c r="F18" s="174">
        <v>1409</v>
      </c>
      <c r="G18" s="174">
        <v>1074</v>
      </c>
      <c r="H18" s="174">
        <v>1161</v>
      </c>
      <c r="I18" s="174">
        <v>614</v>
      </c>
      <c r="J18" s="174">
        <v>76508</v>
      </c>
      <c r="K18" s="174">
        <v>1582</v>
      </c>
      <c r="L18" s="174">
        <v>4956</v>
      </c>
      <c r="M18" s="174">
        <v>369</v>
      </c>
      <c r="N18" s="174">
        <v>1214</v>
      </c>
      <c r="O18" s="174">
        <v>173</v>
      </c>
      <c r="P18" s="174">
        <v>2745</v>
      </c>
      <c r="Q18" s="174">
        <v>190</v>
      </c>
      <c r="R18" s="174">
        <v>125946</v>
      </c>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row>
    <row r="19" spans="1:106" x14ac:dyDescent="0.2">
      <c r="A19" s="170" t="s">
        <v>5</v>
      </c>
      <c r="B19" s="173">
        <v>82</v>
      </c>
      <c r="C19" s="173">
        <v>25</v>
      </c>
      <c r="D19" s="173">
        <v>93</v>
      </c>
      <c r="E19" s="173">
        <v>0</v>
      </c>
      <c r="F19" s="173">
        <v>0</v>
      </c>
      <c r="G19" s="173">
        <v>21</v>
      </c>
      <c r="H19" s="173">
        <v>17</v>
      </c>
      <c r="I19" s="173">
        <v>14</v>
      </c>
      <c r="J19" s="173">
        <v>657</v>
      </c>
      <c r="K19" s="173">
        <v>0</v>
      </c>
      <c r="L19" s="173">
        <v>41</v>
      </c>
      <c r="M19" s="173">
        <v>0</v>
      </c>
      <c r="N19" s="173">
        <v>0</v>
      </c>
      <c r="O19" s="173">
        <v>0</v>
      </c>
      <c r="P19" s="173">
        <v>36</v>
      </c>
      <c r="Q19" s="173">
        <v>0</v>
      </c>
      <c r="R19" s="174">
        <v>986</v>
      </c>
    </row>
    <row r="20" spans="1:106" ht="13.5" thickBot="1" x14ac:dyDescent="0.25">
      <c r="A20" s="176" t="s">
        <v>2</v>
      </c>
      <c r="B20" s="171">
        <v>142</v>
      </c>
      <c r="C20" s="171">
        <v>51</v>
      </c>
      <c r="D20" s="171">
        <v>72</v>
      </c>
      <c r="E20" s="171">
        <v>0</v>
      </c>
      <c r="F20" s="171">
        <v>46</v>
      </c>
      <c r="G20" s="171">
        <v>14</v>
      </c>
      <c r="H20" s="171">
        <v>22</v>
      </c>
      <c r="I20" s="171">
        <v>16</v>
      </c>
      <c r="J20" s="171">
        <v>778</v>
      </c>
      <c r="K20" s="171">
        <v>0</v>
      </c>
      <c r="L20" s="171">
        <v>88</v>
      </c>
      <c r="M20" s="171">
        <v>0</v>
      </c>
      <c r="N20" s="171">
        <v>80</v>
      </c>
      <c r="O20" s="171">
        <v>0</v>
      </c>
      <c r="P20" s="171">
        <v>106</v>
      </c>
      <c r="Q20" s="171">
        <v>0</v>
      </c>
      <c r="R20" s="174">
        <v>1415</v>
      </c>
    </row>
    <row r="21" spans="1:106" x14ac:dyDescent="0.2">
      <c r="A21" s="178" t="s">
        <v>6</v>
      </c>
      <c r="B21" s="175">
        <v>24393</v>
      </c>
      <c r="C21" s="175">
        <v>3142</v>
      </c>
      <c r="D21" s="175">
        <v>5614</v>
      </c>
      <c r="E21" s="175">
        <v>1267</v>
      </c>
      <c r="F21" s="175">
        <v>1455</v>
      </c>
      <c r="G21" s="175">
        <v>1109</v>
      </c>
      <c r="H21" s="175">
        <v>1200</v>
      </c>
      <c r="I21" s="175">
        <v>644</v>
      </c>
      <c r="J21" s="175">
        <v>77943</v>
      </c>
      <c r="K21" s="175">
        <v>1582</v>
      </c>
      <c r="L21" s="175">
        <v>5085</v>
      </c>
      <c r="M21" s="175">
        <v>369</v>
      </c>
      <c r="N21" s="175">
        <v>1294</v>
      </c>
      <c r="O21" s="175">
        <v>173</v>
      </c>
      <c r="P21" s="175">
        <v>2887</v>
      </c>
      <c r="Q21" s="175">
        <v>190</v>
      </c>
      <c r="R21" s="174">
        <v>128347</v>
      </c>
    </row>
    <row r="23" spans="1:106" x14ac:dyDescent="0.2">
      <c r="A23"/>
      <c r="B23"/>
      <c r="C23"/>
      <c r="D23"/>
      <c r="E23"/>
      <c r="F23"/>
      <c r="G23"/>
      <c r="H23"/>
      <c r="I23"/>
      <c r="J23"/>
      <c r="K23"/>
      <c r="L23"/>
      <c r="M23"/>
      <c r="N23"/>
      <c r="O23"/>
      <c r="P23"/>
      <c r="Q23"/>
      <c r="R23" s="324"/>
    </row>
    <row r="24" spans="1:106" x14ac:dyDescent="0.2">
      <c r="A24"/>
      <c r="B24"/>
      <c r="C24"/>
      <c r="D24"/>
      <c r="E24"/>
      <c r="F24"/>
      <c r="G24"/>
      <c r="H24"/>
      <c r="I24"/>
      <c r="J24"/>
      <c r="K24"/>
      <c r="L24"/>
      <c r="M24"/>
      <c r="N24"/>
      <c r="O24"/>
      <c r="P24"/>
      <c r="Q24"/>
      <c r="R24" s="324"/>
    </row>
    <row r="25" spans="1:106" x14ac:dyDescent="0.2">
      <c r="A25"/>
      <c r="B25"/>
      <c r="C25"/>
      <c r="D25"/>
      <c r="E25"/>
      <c r="F25"/>
      <c r="G25"/>
      <c r="H25"/>
      <c r="I25"/>
      <c r="J25"/>
      <c r="K25"/>
      <c r="L25"/>
      <c r="M25"/>
      <c r="N25"/>
      <c r="O25"/>
      <c r="P25"/>
      <c r="Q25"/>
      <c r="R25" s="324"/>
    </row>
    <row r="26" spans="1:106" x14ac:dyDescent="0.2">
      <c r="A26"/>
      <c r="B26"/>
      <c r="C26"/>
      <c r="D26"/>
      <c r="E26"/>
      <c r="F26"/>
      <c r="G26"/>
      <c r="H26"/>
      <c r="I26"/>
      <c r="J26"/>
      <c r="K26"/>
      <c r="L26"/>
      <c r="M26"/>
      <c r="N26"/>
      <c r="O26"/>
      <c r="P26"/>
      <c r="Q26"/>
      <c r="R26" s="324"/>
    </row>
    <row r="27" spans="1:106" x14ac:dyDescent="0.2">
      <c r="A27"/>
      <c r="B27"/>
      <c r="C27"/>
      <c r="D27"/>
      <c r="E27"/>
      <c r="F27"/>
      <c r="G27"/>
      <c r="H27"/>
      <c r="I27"/>
      <c r="J27"/>
      <c r="K27"/>
      <c r="L27"/>
      <c r="M27"/>
      <c r="N27"/>
      <c r="O27"/>
      <c r="P27"/>
      <c r="Q27"/>
      <c r="R27" s="324"/>
    </row>
    <row r="28" spans="1:106" x14ac:dyDescent="0.2">
      <c r="A28"/>
      <c r="B28"/>
      <c r="C28"/>
      <c r="D28"/>
      <c r="E28"/>
      <c r="F28"/>
      <c r="G28"/>
      <c r="H28"/>
      <c r="I28"/>
      <c r="J28"/>
      <c r="K28"/>
      <c r="L28"/>
      <c r="M28"/>
      <c r="N28"/>
      <c r="O28"/>
      <c r="P28"/>
      <c r="Q28"/>
      <c r="R28" s="324"/>
    </row>
    <row r="29" spans="1:106" x14ac:dyDescent="0.2">
      <c r="A29"/>
      <c r="B29"/>
      <c r="C29"/>
      <c r="D29"/>
      <c r="E29"/>
      <c r="F29"/>
      <c r="G29"/>
      <c r="H29"/>
      <c r="I29"/>
      <c r="J29"/>
      <c r="K29"/>
      <c r="L29"/>
      <c r="M29"/>
      <c r="N29"/>
      <c r="O29"/>
      <c r="P29"/>
      <c r="Q29"/>
      <c r="R29" s="324"/>
    </row>
    <row r="30" spans="1:106" x14ac:dyDescent="0.2">
      <c r="A30"/>
      <c r="B30"/>
      <c r="C30"/>
      <c r="D30"/>
      <c r="E30"/>
      <c r="F30"/>
      <c r="G30"/>
      <c r="H30"/>
      <c r="I30"/>
      <c r="J30"/>
      <c r="K30"/>
      <c r="L30"/>
      <c r="M30"/>
      <c r="N30"/>
      <c r="O30"/>
      <c r="P30"/>
      <c r="Q30"/>
      <c r="R30" s="324"/>
    </row>
    <row r="31" spans="1:106" x14ac:dyDescent="0.2">
      <c r="A31"/>
      <c r="B31"/>
      <c r="C31"/>
      <c r="D31"/>
      <c r="E31"/>
      <c r="F31"/>
      <c r="G31"/>
      <c r="H31"/>
      <c r="I31"/>
      <c r="J31"/>
      <c r="K31"/>
      <c r="L31"/>
      <c r="M31"/>
      <c r="N31"/>
      <c r="O31"/>
      <c r="P31"/>
      <c r="Q31"/>
      <c r="R31" s="324"/>
    </row>
    <row r="32" spans="1:106" x14ac:dyDescent="0.2">
      <c r="A32"/>
      <c r="B32"/>
      <c r="C32"/>
      <c r="D32"/>
      <c r="E32"/>
      <c r="F32"/>
      <c r="G32"/>
      <c r="H32"/>
      <c r="I32"/>
      <c r="J32"/>
      <c r="K32"/>
      <c r="L32"/>
      <c r="M32"/>
      <c r="N32"/>
      <c r="O32"/>
      <c r="P32"/>
      <c r="Q32"/>
      <c r="R32" s="324"/>
    </row>
    <row r="33" spans="1:18" x14ac:dyDescent="0.2">
      <c r="A33"/>
      <c r="B33"/>
      <c r="C33"/>
      <c r="D33"/>
      <c r="E33"/>
      <c r="F33"/>
      <c r="G33"/>
      <c r="H33"/>
      <c r="I33"/>
      <c r="J33"/>
      <c r="K33"/>
      <c r="L33"/>
      <c r="M33"/>
      <c r="N33"/>
      <c r="O33"/>
      <c r="P33"/>
      <c r="Q33"/>
      <c r="R33" s="324"/>
    </row>
    <row r="34" spans="1:18" x14ac:dyDescent="0.2">
      <c r="A34"/>
      <c r="B34"/>
      <c r="C34"/>
      <c r="D34"/>
      <c r="E34"/>
      <c r="F34"/>
      <c r="G34"/>
      <c r="H34"/>
      <c r="I34"/>
      <c r="J34"/>
      <c r="K34"/>
      <c r="L34"/>
      <c r="M34"/>
      <c r="N34"/>
      <c r="O34"/>
      <c r="P34"/>
      <c r="Q34"/>
      <c r="R34" s="324"/>
    </row>
    <row r="35" spans="1:18" x14ac:dyDescent="0.2">
      <c r="A35"/>
      <c r="B35"/>
      <c r="C35"/>
      <c r="D35"/>
      <c r="E35"/>
      <c r="F35"/>
      <c r="G35"/>
      <c r="H35"/>
      <c r="I35"/>
      <c r="J35"/>
      <c r="K35"/>
      <c r="L35"/>
      <c r="M35"/>
      <c r="N35"/>
      <c r="O35"/>
      <c r="P35"/>
      <c r="Q35"/>
      <c r="R35" s="324"/>
    </row>
    <row r="36" spans="1:18" x14ac:dyDescent="0.2">
      <c r="A36"/>
      <c r="B36" s="323"/>
      <c r="C36" s="323"/>
      <c r="D36" s="323"/>
      <c r="E36" s="323"/>
      <c r="F36" s="323"/>
      <c r="G36" s="323"/>
      <c r="H36" s="323"/>
      <c r="I36" s="323"/>
      <c r="J36" s="323"/>
      <c r="K36" s="323"/>
      <c r="L36" s="323"/>
      <c r="M36" s="323"/>
      <c r="N36" s="323"/>
      <c r="O36" s="323"/>
      <c r="P36" s="323"/>
      <c r="Q36" s="323"/>
      <c r="R36" s="324"/>
    </row>
    <row r="37" spans="1:18" x14ac:dyDescent="0.2">
      <c r="A37"/>
      <c r="B37"/>
      <c r="C37"/>
      <c r="D37"/>
      <c r="E37"/>
      <c r="F37"/>
      <c r="G37"/>
      <c r="H37"/>
      <c r="I37"/>
      <c r="J37"/>
      <c r="K37"/>
      <c r="L37"/>
      <c r="M37"/>
      <c r="N37"/>
      <c r="O37"/>
      <c r="P37"/>
      <c r="Q37"/>
      <c r="R37" s="324"/>
    </row>
    <row r="38" spans="1:18" x14ac:dyDescent="0.2">
      <c r="A38"/>
      <c r="B38"/>
      <c r="C38"/>
      <c r="D38"/>
      <c r="E38"/>
      <c r="F38"/>
      <c r="G38"/>
      <c r="H38"/>
      <c r="I38"/>
      <c r="J38"/>
      <c r="K38"/>
      <c r="L38"/>
      <c r="M38"/>
      <c r="N38"/>
      <c r="O38"/>
      <c r="P38"/>
      <c r="Q38"/>
      <c r="R38" s="324"/>
    </row>
    <row r="39" spans="1:18" x14ac:dyDescent="0.2">
      <c r="A39"/>
      <c r="B39" s="323"/>
      <c r="C39" s="323"/>
      <c r="D39" s="323"/>
      <c r="E39" s="323"/>
      <c r="F39" s="323"/>
      <c r="G39" s="323"/>
      <c r="H39" s="323"/>
      <c r="I39" s="323"/>
      <c r="J39" s="323"/>
      <c r="K39" s="323"/>
      <c r="L39" s="323"/>
      <c r="M39" s="323"/>
      <c r="N39" s="323"/>
      <c r="O39" s="323"/>
      <c r="P39" s="323"/>
      <c r="Q39" s="323"/>
      <c r="R39" s="324"/>
    </row>
    <row r="40" spans="1:18" x14ac:dyDescent="0.2">
      <c r="A40"/>
      <c r="B40"/>
      <c r="C40"/>
      <c r="D40"/>
      <c r="E40"/>
      <c r="F40"/>
      <c r="G40"/>
      <c r="H40"/>
      <c r="I40"/>
      <c r="J40"/>
      <c r="K40"/>
      <c r="L40"/>
      <c r="M40"/>
      <c r="N40"/>
      <c r="O40"/>
      <c r="P40"/>
    </row>
    <row r="41" spans="1:18" x14ac:dyDescent="0.2">
      <c r="A41"/>
      <c r="B41"/>
      <c r="C41"/>
      <c r="D41"/>
      <c r="E41"/>
      <c r="F41"/>
      <c r="G41"/>
      <c r="H41"/>
      <c r="I41"/>
      <c r="J41"/>
      <c r="K41"/>
      <c r="L41"/>
      <c r="M41"/>
      <c r="N41"/>
      <c r="O41"/>
      <c r="P41"/>
    </row>
  </sheetData>
  <mergeCells count="1">
    <mergeCell ref="A2:R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rgb="FF009CC1"/>
  </sheetPr>
  <dimension ref="A1:V71"/>
  <sheetViews>
    <sheetView showGridLines="0" workbookViewId="0">
      <pane ySplit="1" topLeftCell="A2" activePane="bottomLeft" state="frozen"/>
      <selection pane="bottomLeft" activeCell="K10" sqref="K10"/>
    </sheetView>
  </sheetViews>
  <sheetFormatPr baseColWidth="10" defaultRowHeight="12.75" x14ac:dyDescent="0.2"/>
  <cols>
    <col min="1" max="1" width="2.140625" style="3" customWidth="1"/>
    <col min="2" max="2" width="20.7109375" style="3" customWidth="1"/>
    <col min="3" max="4" width="15.28515625" style="3" customWidth="1"/>
    <col min="5" max="5" width="11.140625" style="3" customWidth="1"/>
    <col min="6" max="6" width="10.42578125" style="3" customWidth="1"/>
    <col min="7" max="8" width="11.42578125" style="3" customWidth="1"/>
    <col min="9" max="9" width="11" style="3" customWidth="1"/>
    <col min="10" max="10" width="2.7109375" style="3" customWidth="1"/>
    <col min="11" max="21" width="11.42578125" style="142"/>
    <col min="22" max="16384" width="11.42578125" style="3"/>
  </cols>
  <sheetData>
    <row r="1" spans="1:12" x14ac:dyDescent="0.2">
      <c r="A1" s="342" t="s">
        <v>74</v>
      </c>
      <c r="B1" s="342"/>
      <c r="C1" s="342"/>
      <c r="D1" s="342"/>
      <c r="E1" s="342"/>
      <c r="F1" s="342"/>
      <c r="G1" s="342"/>
      <c r="H1" s="342"/>
      <c r="I1" s="342"/>
      <c r="J1" s="165"/>
    </row>
    <row r="3" spans="1:12" x14ac:dyDescent="0.2">
      <c r="B3" s="343" t="s">
        <v>55</v>
      </c>
      <c r="C3" s="343"/>
      <c r="D3" s="343"/>
      <c r="E3" s="343"/>
      <c r="F3" s="343"/>
      <c r="G3" s="343"/>
      <c r="H3" s="16"/>
      <c r="K3" s="203"/>
      <c r="L3" s="203"/>
    </row>
    <row r="4" spans="1:12" ht="8.25" customHeight="1" x14ac:dyDescent="0.2">
      <c r="B4" s="7"/>
      <c r="C4" s="4"/>
      <c r="D4" s="4"/>
      <c r="E4" s="5"/>
      <c r="F4" s="6"/>
      <c r="G4" s="4"/>
      <c r="H4" s="7"/>
      <c r="K4" s="203"/>
      <c r="L4" s="203"/>
    </row>
    <row r="5" spans="1:12" x14ac:dyDescent="0.2">
      <c r="B5" s="354" t="s">
        <v>35</v>
      </c>
      <c r="C5" s="347" t="s">
        <v>36</v>
      </c>
      <c r="D5" s="347" t="s">
        <v>50</v>
      </c>
      <c r="E5" s="344" t="s">
        <v>35</v>
      </c>
      <c r="F5" s="345"/>
      <c r="G5" s="345"/>
      <c r="H5" s="346"/>
      <c r="K5" s="203"/>
      <c r="L5" s="203"/>
    </row>
    <row r="6" spans="1:12" ht="25.5" x14ac:dyDescent="0.2">
      <c r="B6" s="364"/>
      <c r="C6" s="348"/>
      <c r="D6" s="348"/>
      <c r="E6" s="184" t="s">
        <v>37</v>
      </c>
      <c r="F6" s="184" t="s">
        <v>38</v>
      </c>
      <c r="G6" s="184" t="s">
        <v>34</v>
      </c>
      <c r="H6" s="186" t="s">
        <v>39</v>
      </c>
      <c r="K6" s="203"/>
      <c r="L6" s="203"/>
    </row>
    <row r="7" spans="1:12" ht="15" customHeight="1" x14ac:dyDescent="0.2">
      <c r="B7" s="364"/>
      <c r="C7" s="349" t="s">
        <v>47</v>
      </c>
      <c r="D7" s="131" t="s">
        <v>47</v>
      </c>
      <c r="E7" s="18">
        <v>9678</v>
      </c>
      <c r="F7" s="19">
        <v>2049</v>
      </c>
      <c r="G7" s="2">
        <v>11727</v>
      </c>
      <c r="H7" s="20">
        <v>772</v>
      </c>
      <c r="K7" s="203"/>
      <c r="L7" s="203"/>
    </row>
    <row r="8" spans="1:12" ht="15" x14ac:dyDescent="0.2">
      <c r="B8" s="364"/>
      <c r="C8" s="350"/>
      <c r="D8" s="132" t="s">
        <v>48</v>
      </c>
      <c r="E8" s="18">
        <v>55809</v>
      </c>
      <c r="F8" s="19">
        <v>8230</v>
      </c>
      <c r="G8" s="2">
        <v>64039</v>
      </c>
      <c r="H8" s="20">
        <v>2246</v>
      </c>
      <c r="K8" s="118"/>
    </row>
    <row r="9" spans="1:12" x14ac:dyDescent="0.2">
      <c r="B9" s="364"/>
      <c r="C9" s="351"/>
      <c r="D9" s="15" t="s">
        <v>34</v>
      </c>
      <c r="E9" s="21">
        <v>65487</v>
      </c>
      <c r="F9" s="21">
        <v>10279</v>
      </c>
      <c r="G9" s="21">
        <v>75766</v>
      </c>
      <c r="H9" s="21">
        <v>3018</v>
      </c>
      <c r="K9" s="208"/>
    </row>
    <row r="10" spans="1:12" ht="15" customHeight="1" x14ac:dyDescent="0.2">
      <c r="B10" s="364"/>
      <c r="C10" s="349" t="s">
        <v>48</v>
      </c>
      <c r="D10" s="131" t="s">
        <v>47</v>
      </c>
      <c r="E10" s="18">
        <v>1845</v>
      </c>
      <c r="F10" s="19">
        <v>310</v>
      </c>
      <c r="G10" s="2">
        <v>2155</v>
      </c>
      <c r="H10" s="20">
        <v>19</v>
      </c>
    </row>
    <row r="11" spans="1:12" ht="15" x14ac:dyDescent="0.2">
      <c r="B11" s="364"/>
      <c r="C11" s="350"/>
      <c r="D11" s="132" t="s">
        <v>48</v>
      </c>
      <c r="E11" s="18">
        <v>28145</v>
      </c>
      <c r="F11" s="19">
        <v>5539</v>
      </c>
      <c r="G11" s="2">
        <v>33684</v>
      </c>
      <c r="H11" s="20">
        <v>483</v>
      </c>
    </row>
    <row r="12" spans="1:12" ht="15" customHeight="1" x14ac:dyDescent="0.2">
      <c r="B12" s="364"/>
      <c r="C12" s="350"/>
      <c r="D12" s="15" t="s">
        <v>34</v>
      </c>
      <c r="E12" s="21">
        <v>29990</v>
      </c>
      <c r="F12" s="21">
        <v>5849</v>
      </c>
      <c r="G12" s="21">
        <v>35839</v>
      </c>
      <c r="H12" s="21">
        <v>502</v>
      </c>
      <c r="K12" s="208"/>
    </row>
    <row r="13" spans="1:12" ht="15" customHeight="1" x14ac:dyDescent="0.2">
      <c r="B13" s="364"/>
      <c r="C13" s="349" t="s">
        <v>49</v>
      </c>
      <c r="D13" s="131" t="s">
        <v>47</v>
      </c>
      <c r="E13" s="18">
        <v>2124</v>
      </c>
      <c r="F13" s="19">
        <v>434</v>
      </c>
      <c r="G13" s="2">
        <v>2558</v>
      </c>
      <c r="H13" s="20">
        <v>55</v>
      </c>
    </row>
    <row r="14" spans="1:12" ht="15" x14ac:dyDescent="0.2">
      <c r="B14" s="364"/>
      <c r="C14" s="350"/>
      <c r="D14" s="132" t="s">
        <v>48</v>
      </c>
      <c r="E14" s="18">
        <v>28784</v>
      </c>
      <c r="F14" s="19">
        <v>6209</v>
      </c>
      <c r="G14" s="2">
        <v>34993</v>
      </c>
      <c r="H14" s="20">
        <v>566</v>
      </c>
    </row>
    <row r="15" spans="1:12" x14ac:dyDescent="0.2">
      <c r="B15" s="364"/>
      <c r="C15" s="351"/>
      <c r="D15" s="17" t="s">
        <v>34</v>
      </c>
      <c r="E15" s="21">
        <v>30908</v>
      </c>
      <c r="F15" s="21">
        <v>6643</v>
      </c>
      <c r="G15" s="21">
        <v>37551</v>
      </c>
      <c r="H15" s="21">
        <v>621</v>
      </c>
      <c r="K15" s="208"/>
    </row>
    <row r="16" spans="1:12" ht="15" x14ac:dyDescent="0.2">
      <c r="B16" s="364"/>
      <c r="C16" s="352" t="s">
        <v>51</v>
      </c>
      <c r="D16" s="131" t="s">
        <v>47</v>
      </c>
      <c r="E16" s="25">
        <v>88</v>
      </c>
      <c r="F16" s="24">
        <v>28</v>
      </c>
      <c r="G16" s="26">
        <v>116</v>
      </c>
      <c r="H16" s="42">
        <v>0</v>
      </c>
    </row>
    <row r="17" spans="2:15" ht="15" x14ac:dyDescent="0.2">
      <c r="B17" s="364"/>
      <c r="C17" s="353"/>
      <c r="D17" s="132" t="s">
        <v>48</v>
      </c>
      <c r="E17" s="28">
        <v>2666</v>
      </c>
      <c r="F17" s="27">
        <v>1272</v>
      </c>
      <c r="G17" s="29">
        <v>3938</v>
      </c>
      <c r="H17" s="43">
        <v>15</v>
      </c>
    </row>
    <row r="18" spans="2:15" x14ac:dyDescent="0.2">
      <c r="B18" s="364"/>
      <c r="C18" s="351"/>
      <c r="D18" s="15" t="s">
        <v>34</v>
      </c>
      <c r="E18" s="21">
        <v>2754</v>
      </c>
      <c r="F18" s="21">
        <v>1300</v>
      </c>
      <c r="G18" s="21">
        <v>4054</v>
      </c>
      <c r="H18" s="21">
        <v>15</v>
      </c>
      <c r="K18" s="209"/>
      <c r="L18" s="93"/>
      <c r="M18" s="93"/>
      <c r="N18" s="93"/>
      <c r="O18" s="93"/>
    </row>
    <row r="19" spans="2:15" x14ac:dyDescent="0.2">
      <c r="B19" s="355"/>
      <c r="C19" s="362" t="s">
        <v>34</v>
      </c>
      <c r="D19" s="363"/>
      <c r="E19" s="21">
        <f>E18+E15+E12+E9</f>
        <v>129139</v>
      </c>
      <c r="F19" s="21">
        <f t="shared" ref="F19:H19" si="0">F18+F15+F12+F9</f>
        <v>24071</v>
      </c>
      <c r="G19" s="100">
        <f>G18+G15+G12+G9</f>
        <v>153210</v>
      </c>
      <c r="H19" s="21">
        <f t="shared" si="0"/>
        <v>4156</v>
      </c>
      <c r="K19" s="93"/>
      <c r="L19" s="143"/>
      <c r="M19" s="144"/>
      <c r="N19" s="143"/>
      <c r="O19" s="143"/>
    </row>
    <row r="20" spans="2:15" x14ac:dyDescent="0.2">
      <c r="B20" s="134"/>
      <c r="C20" s="135"/>
      <c r="D20" s="135"/>
      <c r="E20" s="45"/>
      <c r="F20" s="45"/>
      <c r="G20" s="45"/>
      <c r="H20" s="45"/>
      <c r="K20" s="93"/>
      <c r="L20" s="143"/>
      <c r="M20" s="144"/>
      <c r="N20" s="144"/>
      <c r="O20" s="144"/>
    </row>
    <row r="21" spans="2:15" ht="16.5" customHeight="1" x14ac:dyDescent="0.2">
      <c r="B21" s="8"/>
      <c r="C21" s="8"/>
      <c r="D21" s="8"/>
      <c r="E21" s="187" t="s">
        <v>37</v>
      </c>
      <c r="F21" s="187" t="s">
        <v>38</v>
      </c>
      <c r="G21" s="187" t="s">
        <v>34</v>
      </c>
      <c r="H21" s="9"/>
      <c r="K21" s="93"/>
      <c r="L21" s="143"/>
      <c r="M21" s="144"/>
      <c r="N21" s="144"/>
      <c r="O21" s="144"/>
    </row>
    <row r="22" spans="2:15" ht="18" customHeight="1" x14ac:dyDescent="0.2">
      <c r="B22" s="354" t="s">
        <v>28</v>
      </c>
      <c r="C22" s="49" t="s">
        <v>29</v>
      </c>
      <c r="D22" s="166"/>
      <c r="E22" s="47">
        <v>525</v>
      </c>
      <c r="F22" s="22">
        <v>48</v>
      </c>
      <c r="G22" s="31">
        <v>573</v>
      </c>
      <c r="H22" s="10"/>
      <c r="K22" s="93"/>
      <c r="L22" s="143"/>
      <c r="M22" s="144"/>
      <c r="N22" s="144"/>
      <c r="O22" s="144"/>
    </row>
    <row r="23" spans="2:15" x14ac:dyDescent="0.2">
      <c r="B23" s="355"/>
      <c r="C23" s="50" t="s">
        <v>30</v>
      </c>
      <c r="D23" s="167"/>
      <c r="E23" s="48">
        <v>10939</v>
      </c>
      <c r="F23" s="23">
        <v>931</v>
      </c>
      <c r="G23" s="33">
        <v>11870</v>
      </c>
      <c r="H23" s="10"/>
      <c r="K23" s="93"/>
      <c r="L23" s="144"/>
      <c r="M23" s="144"/>
      <c r="N23" s="144"/>
      <c r="O23" s="144"/>
    </row>
    <row r="24" spans="2:15" ht="17.25" customHeight="1" x14ac:dyDescent="0.2">
      <c r="B24" s="145"/>
      <c r="C24" s="11"/>
      <c r="D24" s="11"/>
      <c r="E24" s="51"/>
      <c r="F24" s="51"/>
      <c r="G24" s="52"/>
      <c r="H24" s="11"/>
      <c r="K24" s="93"/>
      <c r="L24" s="144"/>
      <c r="M24" s="144"/>
      <c r="N24" s="144"/>
      <c r="O24" s="144"/>
    </row>
    <row r="25" spans="2:15" x14ac:dyDescent="0.2">
      <c r="B25" s="343" t="s">
        <v>52</v>
      </c>
      <c r="C25" s="343"/>
      <c r="D25" s="343"/>
      <c r="E25" s="343"/>
      <c r="F25" s="343"/>
      <c r="G25" s="343"/>
      <c r="H25" s="16"/>
      <c r="K25" s="93"/>
      <c r="L25" s="143"/>
      <c r="M25" s="146"/>
      <c r="N25" s="146"/>
      <c r="O25" s="146"/>
    </row>
    <row r="26" spans="2:15" ht="8.25" customHeight="1" x14ac:dyDescent="0.2">
      <c r="B26" s="7"/>
      <c r="C26" s="12"/>
      <c r="D26" s="12"/>
      <c r="E26" s="6"/>
      <c r="F26" s="4"/>
      <c r="G26" s="4"/>
      <c r="H26" s="11"/>
      <c r="K26" s="93"/>
      <c r="L26" s="93"/>
      <c r="M26" s="93"/>
      <c r="N26" s="93"/>
      <c r="O26" s="93"/>
    </row>
    <row r="27" spans="2:15" ht="16.5" customHeight="1" x14ac:dyDescent="0.2">
      <c r="B27" s="12"/>
      <c r="C27" s="12"/>
      <c r="D27" s="187" t="s">
        <v>50</v>
      </c>
      <c r="E27" s="187" t="s">
        <v>37</v>
      </c>
      <c r="F27" s="188" t="s">
        <v>38</v>
      </c>
      <c r="G27" s="187" t="s">
        <v>34</v>
      </c>
      <c r="H27" s="11"/>
      <c r="K27" s="93"/>
      <c r="L27" s="143"/>
      <c r="M27" s="144"/>
      <c r="N27" s="144"/>
      <c r="O27" s="144"/>
    </row>
    <row r="28" spans="2:15" ht="15" x14ac:dyDescent="0.2">
      <c r="B28" s="352" t="s">
        <v>40</v>
      </c>
      <c r="C28" s="372"/>
      <c r="D28" s="131" t="s">
        <v>47</v>
      </c>
      <c r="E28" s="24">
        <v>39397</v>
      </c>
      <c r="F28" s="25">
        <v>8066</v>
      </c>
      <c r="G28" s="26">
        <v>47463</v>
      </c>
      <c r="H28" s="193"/>
    </row>
    <row r="29" spans="2:15" ht="15" x14ac:dyDescent="0.2">
      <c r="B29" s="353"/>
      <c r="C29" s="373"/>
      <c r="D29" s="132" t="s">
        <v>48</v>
      </c>
      <c r="E29" s="19">
        <v>7771</v>
      </c>
      <c r="F29" s="18">
        <v>1562</v>
      </c>
      <c r="G29" s="2">
        <v>9333</v>
      </c>
      <c r="H29" s="193"/>
    </row>
    <row r="30" spans="2:15" x14ac:dyDescent="0.2">
      <c r="B30" s="374"/>
      <c r="C30" s="375"/>
      <c r="D30" s="15" t="s">
        <v>34</v>
      </c>
      <c r="E30" s="26">
        <v>47168</v>
      </c>
      <c r="F30" s="35">
        <v>9628</v>
      </c>
      <c r="G30" s="26">
        <v>56796</v>
      </c>
      <c r="H30" s="193"/>
      <c r="J30" s="150"/>
    </row>
    <row r="31" spans="2:15" ht="15" x14ac:dyDescent="0.2">
      <c r="B31" s="352" t="s">
        <v>41</v>
      </c>
      <c r="C31" s="372"/>
      <c r="D31" s="131" t="s">
        <v>47</v>
      </c>
      <c r="E31" s="36">
        <v>36746</v>
      </c>
      <c r="F31" s="24">
        <v>7343</v>
      </c>
      <c r="G31" s="37">
        <v>44089</v>
      </c>
      <c r="H31" s="12"/>
    </row>
    <row r="32" spans="2:15" ht="15" x14ac:dyDescent="0.2">
      <c r="B32" s="353"/>
      <c r="C32" s="373"/>
      <c r="D32" s="132" t="s">
        <v>48</v>
      </c>
      <c r="E32" s="38">
        <v>7026</v>
      </c>
      <c r="F32" s="27">
        <v>1400</v>
      </c>
      <c r="G32" s="39">
        <v>8426</v>
      </c>
      <c r="H32" s="12"/>
    </row>
    <row r="33" spans="2:21" x14ac:dyDescent="0.2">
      <c r="B33" s="374"/>
      <c r="C33" s="375"/>
      <c r="D33" s="15" t="s">
        <v>34</v>
      </c>
      <c r="E33" s="26">
        <v>43772</v>
      </c>
      <c r="F33" s="35">
        <v>8743</v>
      </c>
      <c r="G33" s="26">
        <v>52515</v>
      </c>
      <c r="H33" s="193"/>
    </row>
    <row r="34" spans="2:21" ht="12.75" customHeight="1" x14ac:dyDescent="0.2">
      <c r="B34" s="356" t="s">
        <v>42</v>
      </c>
      <c r="C34" s="357"/>
      <c r="D34" s="131" t="s">
        <v>47</v>
      </c>
      <c r="E34" s="24">
        <v>6484</v>
      </c>
      <c r="F34" s="25">
        <v>517</v>
      </c>
      <c r="G34" s="99">
        <v>7001</v>
      </c>
      <c r="H34" s="102"/>
    </row>
    <row r="35" spans="2:21" ht="12.75" customHeight="1" x14ac:dyDescent="0.2">
      <c r="B35" s="358"/>
      <c r="C35" s="359"/>
      <c r="D35" s="132" t="s">
        <v>48</v>
      </c>
      <c r="E35" s="19">
        <v>1855</v>
      </c>
      <c r="F35" s="18">
        <v>148</v>
      </c>
      <c r="G35" s="103">
        <v>2003</v>
      </c>
      <c r="H35" s="102"/>
    </row>
    <row r="36" spans="2:21" ht="12.75" customHeight="1" x14ac:dyDescent="0.2">
      <c r="B36" s="360"/>
      <c r="C36" s="361"/>
      <c r="D36" s="15" t="s">
        <v>34</v>
      </c>
      <c r="E36" s="26">
        <v>8339</v>
      </c>
      <c r="F36" s="35">
        <v>665</v>
      </c>
      <c r="G36" s="26">
        <v>9004</v>
      </c>
      <c r="H36" s="193"/>
    </row>
    <row r="37" spans="2:21" ht="12.75" customHeight="1" x14ac:dyDescent="0.2">
      <c r="B37" s="356" t="s">
        <v>43</v>
      </c>
      <c r="C37" s="357"/>
      <c r="D37" s="131" t="s">
        <v>47</v>
      </c>
      <c r="E37" s="24">
        <v>5836</v>
      </c>
      <c r="F37" s="25">
        <v>460</v>
      </c>
      <c r="G37" s="99">
        <v>6296</v>
      </c>
      <c r="H37" s="104"/>
    </row>
    <row r="38" spans="2:21" ht="12.75" customHeight="1" x14ac:dyDescent="0.2">
      <c r="B38" s="358"/>
      <c r="C38" s="359"/>
      <c r="D38" s="132" t="s">
        <v>48</v>
      </c>
      <c r="E38" s="19">
        <v>1610</v>
      </c>
      <c r="F38" s="18">
        <v>130</v>
      </c>
      <c r="G38" s="103">
        <v>1740</v>
      </c>
      <c r="H38" s="102"/>
    </row>
    <row r="39" spans="2:21" ht="12.75" customHeight="1" x14ac:dyDescent="0.2">
      <c r="B39" s="360"/>
      <c r="C39" s="361"/>
      <c r="D39" s="15" t="s">
        <v>34</v>
      </c>
      <c r="E39" s="21">
        <v>7446</v>
      </c>
      <c r="F39" s="40">
        <v>590</v>
      </c>
      <c r="G39" s="21">
        <v>8036</v>
      </c>
      <c r="H39" s="193"/>
    </row>
    <row r="40" spans="2:21" ht="17.25" customHeight="1" x14ac:dyDescent="0.2">
      <c r="B40" s="11"/>
      <c r="C40" s="11"/>
      <c r="D40" s="11"/>
      <c r="E40" s="13"/>
      <c r="F40" s="13"/>
      <c r="G40" s="13"/>
      <c r="H40" s="12"/>
    </row>
    <row r="41" spans="2:21" x14ac:dyDescent="0.2">
      <c r="B41" s="343" t="s">
        <v>53</v>
      </c>
      <c r="C41" s="343"/>
      <c r="D41" s="343"/>
      <c r="E41" s="343"/>
      <c r="F41" s="343"/>
      <c r="G41" s="343"/>
      <c r="H41" s="16"/>
    </row>
    <row r="42" spans="2:21" ht="8.25" customHeight="1" x14ac:dyDescent="0.2">
      <c r="B42" s="7"/>
      <c r="C42" s="12"/>
      <c r="D42" s="12"/>
      <c r="E42" s="12"/>
      <c r="F42" s="12"/>
      <c r="G42" s="12"/>
      <c r="H42" s="12"/>
    </row>
    <row r="43" spans="2:21" ht="17.25" customHeight="1" x14ac:dyDescent="0.2">
      <c r="B43" s="8"/>
      <c r="C43" s="8"/>
      <c r="D43" s="8"/>
      <c r="E43" s="187" t="s">
        <v>37</v>
      </c>
      <c r="F43" s="188" t="s">
        <v>38</v>
      </c>
      <c r="G43" s="187" t="s">
        <v>34</v>
      </c>
      <c r="H43" s="12"/>
    </row>
    <row r="44" spans="2:21" ht="27" customHeight="1" x14ac:dyDescent="0.2">
      <c r="B44" s="356" t="s">
        <v>67</v>
      </c>
      <c r="C44" s="383"/>
      <c r="D44" s="357"/>
      <c r="E44" s="22">
        <v>146978</v>
      </c>
      <c r="F44" s="30">
        <v>22956</v>
      </c>
      <c r="G44" s="31">
        <v>169934</v>
      </c>
      <c r="H44" s="210"/>
      <c r="Q44" s="3"/>
      <c r="R44" s="3"/>
      <c r="S44" s="3"/>
      <c r="T44" s="3"/>
      <c r="U44" s="3"/>
    </row>
    <row r="45" spans="2:21" ht="12.75" customHeight="1" x14ac:dyDescent="0.2">
      <c r="B45" s="360" t="s">
        <v>44</v>
      </c>
      <c r="C45" s="371"/>
      <c r="D45" s="361"/>
      <c r="E45" s="23">
        <v>54810</v>
      </c>
      <c r="F45" s="32">
        <v>8262</v>
      </c>
      <c r="G45" s="113">
        <v>63072</v>
      </c>
      <c r="H45" s="210"/>
      <c r="I45" s="147"/>
      <c r="J45" s="147"/>
      <c r="L45" s="119"/>
      <c r="Q45" s="3"/>
      <c r="R45" s="3"/>
      <c r="S45" s="3"/>
      <c r="T45" s="3"/>
      <c r="U45" s="3"/>
    </row>
    <row r="46" spans="2:21" ht="12" customHeight="1" x14ac:dyDescent="0.2">
      <c r="B46" s="190"/>
      <c r="C46" s="11"/>
      <c r="D46" s="11"/>
      <c r="E46" s="11"/>
      <c r="F46" s="11"/>
      <c r="G46" s="12"/>
      <c r="H46" s="98"/>
      <c r="L46" s="120"/>
      <c r="Q46" s="3"/>
      <c r="R46" s="3"/>
      <c r="S46" s="3"/>
      <c r="T46" s="3"/>
      <c r="U46" s="3"/>
    </row>
    <row r="47" spans="2:21" ht="12" customHeight="1" x14ac:dyDescent="0.2">
      <c r="B47" s="11"/>
      <c r="C47" s="11"/>
      <c r="D47" s="11"/>
      <c r="E47" s="11"/>
      <c r="F47" s="11"/>
      <c r="G47" s="12"/>
      <c r="H47" s="98"/>
      <c r="L47" s="120"/>
      <c r="Q47" s="3"/>
      <c r="R47" s="3"/>
      <c r="S47" s="3"/>
      <c r="T47" s="3"/>
      <c r="U47" s="3"/>
    </row>
    <row r="48" spans="2:21" x14ac:dyDescent="0.2">
      <c r="B48" s="343" t="s">
        <v>54</v>
      </c>
      <c r="C48" s="343"/>
      <c r="D48" s="343"/>
      <c r="E48" s="382"/>
      <c r="F48" s="382"/>
      <c r="G48" s="382"/>
      <c r="H48" s="98"/>
      <c r="L48" s="120"/>
      <c r="Q48" s="3"/>
      <c r="R48" s="3"/>
      <c r="S48" s="3"/>
      <c r="T48" s="3"/>
      <c r="U48" s="3"/>
    </row>
    <row r="49" spans="2:22" ht="8.25" customHeight="1" x14ac:dyDescent="0.2">
      <c r="B49" s="14"/>
      <c r="C49" s="6"/>
      <c r="D49" s="6"/>
      <c r="E49" s="4"/>
      <c r="G49" s="12"/>
      <c r="H49" s="98"/>
      <c r="L49" s="120"/>
      <c r="Q49" s="3"/>
      <c r="R49" s="3"/>
      <c r="S49" s="3"/>
      <c r="T49" s="3"/>
      <c r="U49" s="3"/>
    </row>
    <row r="50" spans="2:22" ht="14.25" customHeight="1" x14ac:dyDescent="0.2">
      <c r="B50" s="189" t="s">
        <v>45</v>
      </c>
      <c r="C50" s="189" t="s">
        <v>46</v>
      </c>
      <c r="D50" s="376" t="s">
        <v>73</v>
      </c>
      <c r="E50" s="377"/>
      <c r="F50" s="376" t="s">
        <v>34</v>
      </c>
      <c r="G50" s="377"/>
      <c r="H50" s="98"/>
      <c r="L50" s="120"/>
      <c r="Q50" s="3"/>
      <c r="R50" s="3"/>
      <c r="S50" s="3"/>
      <c r="T50" s="3"/>
      <c r="U50" s="3"/>
    </row>
    <row r="51" spans="2:22" x14ac:dyDescent="0.2">
      <c r="B51" s="133">
        <v>854</v>
      </c>
      <c r="C51" s="133">
        <v>297</v>
      </c>
      <c r="D51" s="378">
        <v>16</v>
      </c>
      <c r="E51" s="379"/>
      <c r="F51" s="380">
        <f>SUM(B51:E51)</f>
        <v>1167</v>
      </c>
      <c r="G51" s="381"/>
      <c r="H51" s="211"/>
      <c r="L51" s="120"/>
      <c r="Q51" s="3"/>
      <c r="R51" s="3"/>
      <c r="S51" s="3"/>
      <c r="T51" s="3"/>
      <c r="U51" s="3"/>
    </row>
    <row r="52" spans="2:22" x14ac:dyDescent="0.2">
      <c r="B52" s="150"/>
      <c r="C52" s="150"/>
      <c r="D52" s="150"/>
      <c r="E52" s="150"/>
    </row>
    <row r="54" spans="2:22" x14ac:dyDescent="0.2">
      <c r="B54" s="343" t="s">
        <v>231</v>
      </c>
      <c r="C54" s="343"/>
      <c r="D54" s="343"/>
      <c r="E54" s="343"/>
      <c r="F54" s="343"/>
      <c r="G54" s="343"/>
      <c r="H54" s="343"/>
      <c r="I54" s="343"/>
    </row>
    <row r="55" spans="2:22" x14ac:dyDescent="0.2">
      <c r="B55" s="7"/>
      <c r="C55" s="12"/>
      <c r="D55" s="12"/>
      <c r="E55" s="6"/>
      <c r="F55" s="4"/>
      <c r="G55" s="4"/>
      <c r="T55" s="3"/>
      <c r="U55" s="3"/>
    </row>
    <row r="56" spans="2:22" ht="12.75" customHeight="1" x14ac:dyDescent="0.2">
      <c r="D56" s="284"/>
      <c r="E56" s="366" t="s">
        <v>232</v>
      </c>
      <c r="F56" s="366"/>
      <c r="G56" s="366"/>
      <c r="H56" s="366"/>
      <c r="I56" s="366"/>
      <c r="K56" s="3"/>
      <c r="L56" s="3"/>
      <c r="M56" s="3"/>
      <c r="N56" s="3"/>
      <c r="O56" s="3"/>
      <c r="P56" s="3"/>
      <c r="Q56" s="3"/>
      <c r="R56" s="3"/>
      <c r="S56" s="3"/>
      <c r="T56" s="3"/>
      <c r="U56" s="3"/>
    </row>
    <row r="57" spans="2:22" ht="12.75" customHeight="1" x14ac:dyDescent="0.2">
      <c r="C57" s="11"/>
      <c r="D57" s="167"/>
      <c r="E57" s="286" t="s">
        <v>47</v>
      </c>
      <c r="F57" s="286" t="s">
        <v>48</v>
      </c>
      <c r="G57" s="287" t="s">
        <v>49</v>
      </c>
      <c r="H57" s="287" t="s">
        <v>51</v>
      </c>
      <c r="I57" s="288" t="s">
        <v>34</v>
      </c>
      <c r="J57" s="289"/>
      <c r="K57" s="3"/>
      <c r="L57" s="3"/>
      <c r="M57" s="3"/>
      <c r="N57" s="3"/>
      <c r="O57" s="3"/>
      <c r="P57" s="3"/>
      <c r="Q57" s="3"/>
      <c r="R57" s="3"/>
      <c r="S57" s="3"/>
      <c r="T57" s="3"/>
      <c r="U57" s="3"/>
    </row>
    <row r="58" spans="2:22" x14ac:dyDescent="0.2">
      <c r="B58" s="367" t="s">
        <v>252</v>
      </c>
      <c r="C58" s="368" t="s">
        <v>222</v>
      </c>
      <c r="D58" s="368"/>
      <c r="E58" s="294">
        <v>48776</v>
      </c>
      <c r="F58" s="292">
        <v>22176</v>
      </c>
      <c r="G58" s="294">
        <v>22751</v>
      </c>
      <c r="H58" s="294">
        <v>1754</v>
      </c>
      <c r="I58" s="295">
        <v>95457</v>
      </c>
      <c r="J58" s="290"/>
      <c r="K58" s="3"/>
      <c r="L58" s="3"/>
      <c r="M58" s="3"/>
      <c r="N58" s="3"/>
      <c r="O58" s="3"/>
      <c r="P58" s="3"/>
      <c r="Q58" s="3"/>
      <c r="R58" s="3"/>
      <c r="S58" s="3"/>
      <c r="T58" s="3"/>
      <c r="U58" s="3"/>
    </row>
    <row r="59" spans="2:22" x14ac:dyDescent="0.2">
      <c r="B59" s="367"/>
      <c r="C59" s="368" t="s">
        <v>223</v>
      </c>
      <c r="D59" s="368"/>
      <c r="E59" s="294">
        <v>178</v>
      </c>
      <c r="F59" s="293">
        <v>31</v>
      </c>
      <c r="G59" s="294">
        <v>39</v>
      </c>
      <c r="H59" s="294">
        <v>1</v>
      </c>
      <c r="I59" s="295">
        <v>249</v>
      </c>
      <c r="K59" s="3"/>
      <c r="V59" s="142"/>
    </row>
    <row r="60" spans="2:22" x14ac:dyDescent="0.2">
      <c r="B60" s="367"/>
      <c r="C60" s="368" t="s">
        <v>224</v>
      </c>
      <c r="D60" s="368"/>
      <c r="E60" s="294">
        <v>2300</v>
      </c>
      <c r="F60" s="292">
        <v>320</v>
      </c>
      <c r="G60" s="292">
        <v>292</v>
      </c>
      <c r="H60" s="292">
        <v>0</v>
      </c>
      <c r="I60" s="295">
        <v>2912</v>
      </c>
      <c r="K60" s="3"/>
      <c r="V60" s="142"/>
    </row>
    <row r="61" spans="2:22" x14ac:dyDescent="0.2">
      <c r="B61" s="367"/>
      <c r="C61" s="368" t="s">
        <v>225</v>
      </c>
      <c r="D61" s="368"/>
      <c r="E61" s="294">
        <v>5384</v>
      </c>
      <c r="F61" s="292">
        <v>3197</v>
      </c>
      <c r="G61" s="292">
        <v>3666</v>
      </c>
      <c r="H61" s="292">
        <v>85</v>
      </c>
      <c r="I61" s="295">
        <v>12335</v>
      </c>
      <c r="K61"/>
      <c r="L61"/>
      <c r="M61"/>
      <c r="N61"/>
      <c r="O61"/>
      <c r="V61" s="142"/>
    </row>
    <row r="62" spans="2:22" x14ac:dyDescent="0.2">
      <c r="B62" s="367"/>
      <c r="C62" s="368" t="s">
        <v>226</v>
      </c>
      <c r="D62" s="368"/>
      <c r="E62" s="294">
        <v>5761</v>
      </c>
      <c r="F62" s="292">
        <v>1924</v>
      </c>
      <c r="G62" s="292">
        <v>2137</v>
      </c>
      <c r="H62" s="292">
        <v>83</v>
      </c>
      <c r="I62" s="295">
        <v>9905</v>
      </c>
      <c r="K62" s="3"/>
      <c r="V62" s="142"/>
    </row>
    <row r="63" spans="2:22" ht="15" customHeight="1" x14ac:dyDescent="0.2">
      <c r="B63" s="367"/>
      <c r="C63" s="368" t="s">
        <v>227</v>
      </c>
      <c r="D63" s="368"/>
      <c r="E63" s="294">
        <v>2174</v>
      </c>
      <c r="F63" s="292">
        <v>417</v>
      </c>
      <c r="G63" s="292">
        <v>564</v>
      </c>
      <c r="H63" s="296">
        <v>117</v>
      </c>
      <c r="I63" s="295">
        <v>3272</v>
      </c>
      <c r="K63" s="3"/>
      <c r="V63" s="142"/>
    </row>
    <row r="64" spans="2:22" x14ac:dyDescent="0.2">
      <c r="B64" s="367"/>
      <c r="C64" s="369" t="s">
        <v>228</v>
      </c>
      <c r="D64" s="369"/>
      <c r="E64" s="297">
        <v>64573</v>
      </c>
      <c r="F64" s="298">
        <v>28065</v>
      </c>
      <c r="G64" s="298">
        <v>29449</v>
      </c>
      <c r="H64" s="299">
        <v>2040</v>
      </c>
      <c r="I64" s="295">
        <v>124127</v>
      </c>
      <c r="K64" s="3"/>
      <c r="V64" s="142"/>
    </row>
    <row r="65" spans="1:22" x14ac:dyDescent="0.2">
      <c r="B65" s="367"/>
      <c r="C65" s="369" t="s">
        <v>229</v>
      </c>
      <c r="D65" s="369"/>
      <c r="E65" s="297">
        <v>11524</v>
      </c>
      <c r="F65" s="298">
        <v>7751</v>
      </c>
      <c r="G65" s="298">
        <v>7939</v>
      </c>
      <c r="H65" s="298">
        <v>1970</v>
      </c>
      <c r="I65" s="295">
        <v>29184</v>
      </c>
      <c r="K65" s="3"/>
      <c r="V65" s="142"/>
    </row>
    <row r="66" spans="1:22" x14ac:dyDescent="0.2">
      <c r="B66" s="285"/>
      <c r="C66" s="291"/>
      <c r="D66" s="291"/>
      <c r="E66" s="135"/>
      <c r="F66" s="45"/>
      <c r="G66" s="45"/>
      <c r="H66" s="45"/>
      <c r="K66" s="3"/>
      <c r="V66" s="142"/>
    </row>
    <row r="67" spans="1:22" ht="12.75" customHeight="1" x14ac:dyDescent="0.2">
      <c r="B67" s="370" t="s">
        <v>0</v>
      </c>
      <c r="C67" s="370"/>
      <c r="D67" s="370"/>
      <c r="E67" s="370"/>
      <c r="F67" s="370"/>
      <c r="G67" s="370"/>
      <c r="H67" s="370"/>
      <c r="I67" s="370"/>
    </row>
    <row r="68" spans="1:22" x14ac:dyDescent="0.2">
      <c r="A68" s="46"/>
      <c r="B68" s="370"/>
      <c r="C68" s="370"/>
      <c r="D68" s="370"/>
      <c r="E68" s="370"/>
      <c r="F68" s="370"/>
      <c r="G68" s="370"/>
      <c r="H68" s="370"/>
      <c r="I68" s="370"/>
    </row>
    <row r="69" spans="1:22" x14ac:dyDescent="0.2">
      <c r="A69" s="46"/>
      <c r="B69" s="370"/>
      <c r="C69" s="370"/>
      <c r="D69" s="370"/>
      <c r="E69" s="370"/>
      <c r="F69" s="370"/>
      <c r="G69" s="370"/>
      <c r="H69" s="370"/>
      <c r="I69" s="370"/>
    </row>
    <row r="70" spans="1:22" x14ac:dyDescent="0.2">
      <c r="A70" s="46"/>
      <c r="B70" s="327"/>
      <c r="C70" s="327"/>
      <c r="D70" s="327"/>
      <c r="E70" s="327"/>
      <c r="F70" s="327"/>
      <c r="G70" s="327"/>
      <c r="H70" s="327"/>
    </row>
    <row r="71" spans="1:22" ht="33.75" customHeight="1" x14ac:dyDescent="0.2">
      <c r="B71" s="365" t="s">
        <v>253</v>
      </c>
      <c r="C71" s="365"/>
      <c r="D71" s="365"/>
      <c r="E71" s="365"/>
      <c r="F71" s="365"/>
      <c r="G71" s="365"/>
      <c r="H71" s="365"/>
      <c r="I71" s="365"/>
    </row>
  </sheetData>
  <customSheetViews>
    <customSheetView guid="{4BF6A69F-C29D-460A-9E84-5045F8F80EEB}" showGridLines="0">
      <selection activeCell="K38" sqref="K38"/>
      <pageMargins left="0.19685039370078741" right="0.15748031496062992" top="0.19685039370078741" bottom="0.19685039370078741" header="0.31496062992125984" footer="0.31496062992125984"/>
      <pageSetup paperSize="9" orientation="portrait" r:id="rId1"/>
    </customSheetView>
  </customSheetViews>
  <mergeCells count="38">
    <mergeCell ref="B45:D45"/>
    <mergeCell ref="B28:C30"/>
    <mergeCell ref="D50:E50"/>
    <mergeCell ref="D51:E51"/>
    <mergeCell ref="F50:G50"/>
    <mergeCell ref="F51:G51"/>
    <mergeCell ref="B48:G48"/>
    <mergeCell ref="B44:D44"/>
    <mergeCell ref="B31:C33"/>
    <mergeCell ref="B71:I71"/>
    <mergeCell ref="B54:I54"/>
    <mergeCell ref="E56:I56"/>
    <mergeCell ref="B58:B65"/>
    <mergeCell ref="C58:D58"/>
    <mergeCell ref="C59:D59"/>
    <mergeCell ref="C60:D60"/>
    <mergeCell ref="C61:D61"/>
    <mergeCell ref="C62:D62"/>
    <mergeCell ref="C63:D63"/>
    <mergeCell ref="C64:D64"/>
    <mergeCell ref="C65:D65"/>
    <mergeCell ref="B67:I69"/>
    <mergeCell ref="A1:I1"/>
    <mergeCell ref="B3:G3"/>
    <mergeCell ref="B25:G25"/>
    <mergeCell ref="B41:G41"/>
    <mergeCell ref="E5:H5"/>
    <mergeCell ref="D5:D6"/>
    <mergeCell ref="C7:C9"/>
    <mergeCell ref="C16:C18"/>
    <mergeCell ref="B22:B23"/>
    <mergeCell ref="B37:C39"/>
    <mergeCell ref="B34:C36"/>
    <mergeCell ref="C19:D19"/>
    <mergeCell ref="C13:C15"/>
    <mergeCell ref="C10:C12"/>
    <mergeCell ref="B5:B19"/>
    <mergeCell ref="C5:C6"/>
  </mergeCells>
  <phoneticPr fontId="11" type="noConversion"/>
  <pageMargins left="0.19685039370078741" right="0.15748031496062992" top="0.19685039370078741" bottom="0.19685039370078741" header="0.31496062992125984" footer="0.31496062992125984"/>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DB22"/>
  <sheetViews>
    <sheetView showGridLines="0" workbookViewId="0">
      <selection sqref="A1:R1"/>
    </sheetView>
  </sheetViews>
  <sheetFormatPr baseColWidth="10" defaultRowHeight="12.75" x14ac:dyDescent="0.2"/>
  <cols>
    <col min="1" max="1" width="27.5703125" style="3" customWidth="1"/>
    <col min="2" max="2" width="8.5703125" style="3" customWidth="1"/>
    <col min="3" max="3" width="11.85546875" style="3" customWidth="1"/>
    <col min="4" max="16" width="8.5703125" style="3" customWidth="1"/>
    <col min="17" max="17" width="7" style="3" bestFit="1" customWidth="1"/>
    <col min="18" max="18" width="7.28515625" style="3" customWidth="1"/>
    <col min="19" max="19" width="3.28515625" style="3" customWidth="1"/>
    <col min="20" max="16384" width="11.42578125" style="3"/>
  </cols>
  <sheetData>
    <row r="1" spans="1:19" ht="18" customHeight="1" x14ac:dyDescent="0.2">
      <c r="A1" s="428" t="s">
        <v>94</v>
      </c>
      <c r="B1" s="428"/>
      <c r="C1" s="428"/>
      <c r="D1" s="428"/>
      <c r="E1" s="428"/>
      <c r="F1" s="428"/>
      <c r="G1" s="428"/>
      <c r="H1" s="428"/>
      <c r="I1" s="428"/>
      <c r="J1" s="428"/>
      <c r="K1" s="428"/>
      <c r="L1" s="428"/>
      <c r="M1" s="428"/>
      <c r="N1" s="428"/>
      <c r="O1" s="428"/>
      <c r="P1" s="428"/>
      <c r="Q1" s="428"/>
      <c r="R1" s="428"/>
      <c r="S1" s="53"/>
    </row>
    <row r="2" spans="1:19" ht="12.75" customHeight="1" x14ac:dyDescent="0.2">
      <c r="A2" s="1"/>
      <c r="B2" s="1"/>
      <c r="C2" s="1"/>
      <c r="D2" s="1"/>
      <c r="E2" s="1"/>
      <c r="F2" s="1"/>
      <c r="G2" s="1"/>
      <c r="H2" s="1"/>
      <c r="I2" s="1"/>
      <c r="J2" s="1"/>
      <c r="K2" s="1"/>
      <c r="L2" s="1"/>
      <c r="M2" s="1"/>
      <c r="N2" s="1"/>
      <c r="O2" s="1"/>
      <c r="P2" s="1"/>
      <c r="Q2" s="1"/>
      <c r="R2" s="1"/>
      <c r="S2" s="53"/>
    </row>
    <row r="3" spans="1:19" ht="37.5" customHeight="1" x14ac:dyDescent="0.2">
      <c r="A3" s="169"/>
      <c r="B3" s="304" t="s">
        <v>9</v>
      </c>
      <c r="C3" s="305" t="s">
        <v>10</v>
      </c>
      <c r="D3" s="305" t="s">
        <v>11</v>
      </c>
      <c r="E3" s="305" t="s">
        <v>12</v>
      </c>
      <c r="F3" s="305" t="s">
        <v>65</v>
      </c>
      <c r="G3" s="305" t="s">
        <v>13</v>
      </c>
      <c r="H3" s="305" t="s">
        <v>14</v>
      </c>
      <c r="I3" s="305" t="s">
        <v>15</v>
      </c>
      <c r="J3" s="305" t="s">
        <v>16</v>
      </c>
      <c r="K3" s="305" t="s">
        <v>17</v>
      </c>
      <c r="L3" s="305" t="s">
        <v>18</v>
      </c>
      <c r="M3" s="305" t="s">
        <v>19</v>
      </c>
      <c r="N3" s="305" t="s">
        <v>66</v>
      </c>
      <c r="O3" s="305" t="s">
        <v>21</v>
      </c>
      <c r="P3" s="305" t="s">
        <v>22</v>
      </c>
      <c r="Q3" s="305" t="s">
        <v>23</v>
      </c>
      <c r="R3" s="305" t="s">
        <v>34</v>
      </c>
    </row>
    <row r="4" spans="1:19" x14ac:dyDescent="0.2">
      <c r="A4" s="170" t="s">
        <v>63</v>
      </c>
      <c r="B4" s="173">
        <v>2670</v>
      </c>
      <c r="C4" s="173">
        <v>370</v>
      </c>
      <c r="D4" s="173">
        <v>656</v>
      </c>
      <c r="E4" s="173">
        <v>174</v>
      </c>
      <c r="F4" s="173">
        <v>69</v>
      </c>
      <c r="G4" s="173">
        <v>71</v>
      </c>
      <c r="H4" s="173">
        <v>78</v>
      </c>
      <c r="I4" s="173">
        <v>131</v>
      </c>
      <c r="J4" s="173">
        <v>3323</v>
      </c>
      <c r="K4" s="173">
        <v>83</v>
      </c>
      <c r="L4" s="173">
        <v>292</v>
      </c>
      <c r="M4" s="173">
        <v>61</v>
      </c>
      <c r="N4" s="173">
        <v>60</v>
      </c>
      <c r="O4" s="173">
        <v>0</v>
      </c>
      <c r="P4" s="173">
        <v>98</v>
      </c>
      <c r="Q4" s="173">
        <v>45</v>
      </c>
      <c r="R4" s="174">
        <f>SUM(B4:Q4)</f>
        <v>8181</v>
      </c>
    </row>
    <row r="5" spans="1:19" x14ac:dyDescent="0.2">
      <c r="A5" s="170" t="s">
        <v>64</v>
      </c>
      <c r="B5" s="173">
        <v>928</v>
      </c>
      <c r="C5" s="173">
        <v>94</v>
      </c>
      <c r="D5" s="173">
        <v>126</v>
      </c>
      <c r="E5" s="173">
        <v>54</v>
      </c>
      <c r="F5" s="173">
        <v>0</v>
      </c>
      <c r="G5" s="173">
        <v>29</v>
      </c>
      <c r="H5" s="173">
        <v>24</v>
      </c>
      <c r="I5" s="173">
        <v>40</v>
      </c>
      <c r="J5" s="173">
        <v>1128</v>
      </c>
      <c r="K5" s="173">
        <v>23</v>
      </c>
      <c r="L5" s="173">
        <v>128</v>
      </c>
      <c r="M5" s="173">
        <v>0</v>
      </c>
      <c r="N5" s="173">
        <v>0</v>
      </c>
      <c r="O5" s="173">
        <v>0</v>
      </c>
      <c r="P5" s="173">
        <v>50</v>
      </c>
      <c r="Q5" s="173">
        <v>0</v>
      </c>
      <c r="R5" s="174">
        <f t="shared" ref="R5:R20" si="0">SUM(B5:Q5)</f>
        <v>2624</v>
      </c>
    </row>
    <row r="6" spans="1:19" x14ac:dyDescent="0.2">
      <c r="A6" s="170" t="s">
        <v>24</v>
      </c>
      <c r="B6" s="173">
        <v>1216</v>
      </c>
      <c r="C6" s="173">
        <v>225</v>
      </c>
      <c r="D6" s="173">
        <v>139</v>
      </c>
      <c r="E6" s="173">
        <v>49</v>
      </c>
      <c r="F6" s="173">
        <v>80</v>
      </c>
      <c r="G6" s="173">
        <v>29</v>
      </c>
      <c r="H6" s="173">
        <v>30</v>
      </c>
      <c r="I6" s="173">
        <v>29</v>
      </c>
      <c r="J6" s="173">
        <v>1057</v>
      </c>
      <c r="K6" s="173">
        <v>29</v>
      </c>
      <c r="L6" s="173">
        <v>125</v>
      </c>
      <c r="M6" s="173">
        <v>0</v>
      </c>
      <c r="N6" s="173">
        <v>0</v>
      </c>
      <c r="O6" s="173">
        <v>39</v>
      </c>
      <c r="P6" s="173">
        <v>43</v>
      </c>
      <c r="Q6" s="173">
        <v>0</v>
      </c>
      <c r="R6" s="174">
        <f t="shared" si="0"/>
        <v>3090</v>
      </c>
    </row>
    <row r="7" spans="1:19" x14ac:dyDescent="0.2">
      <c r="A7" s="170" t="s">
        <v>61</v>
      </c>
      <c r="B7" s="173">
        <v>946</v>
      </c>
      <c r="C7" s="173">
        <v>69</v>
      </c>
      <c r="D7" s="173">
        <v>66</v>
      </c>
      <c r="E7" s="173">
        <v>38</v>
      </c>
      <c r="F7" s="173">
        <v>29</v>
      </c>
      <c r="G7" s="173">
        <v>20</v>
      </c>
      <c r="H7" s="173">
        <v>0</v>
      </c>
      <c r="I7" s="173">
        <v>43</v>
      </c>
      <c r="J7" s="173">
        <v>948</v>
      </c>
      <c r="K7" s="173">
        <v>15</v>
      </c>
      <c r="L7" s="173">
        <v>96</v>
      </c>
      <c r="M7" s="173">
        <v>49</v>
      </c>
      <c r="N7" s="173">
        <v>21</v>
      </c>
      <c r="O7" s="173">
        <v>0</v>
      </c>
      <c r="P7" s="173">
        <v>27</v>
      </c>
      <c r="Q7" s="173">
        <v>18</v>
      </c>
      <c r="R7" s="174">
        <f t="shared" si="0"/>
        <v>2385</v>
      </c>
    </row>
    <row r="8" spans="1:19" x14ac:dyDescent="0.2">
      <c r="A8" s="170" t="s">
        <v>25</v>
      </c>
      <c r="B8" s="173">
        <v>89</v>
      </c>
      <c r="C8" s="173">
        <v>45</v>
      </c>
      <c r="D8" s="173">
        <v>24</v>
      </c>
      <c r="E8" s="173">
        <v>0</v>
      </c>
      <c r="F8" s="173">
        <v>0</v>
      </c>
      <c r="G8" s="173">
        <v>0</v>
      </c>
      <c r="H8" s="173">
        <v>0</v>
      </c>
      <c r="I8" s="173">
        <v>0</v>
      </c>
      <c r="J8" s="173">
        <v>103</v>
      </c>
      <c r="K8" s="173">
        <v>0</v>
      </c>
      <c r="L8" s="173">
        <v>0</v>
      </c>
      <c r="M8" s="173">
        <v>0</v>
      </c>
      <c r="N8" s="173">
        <v>0</v>
      </c>
      <c r="O8" s="173">
        <v>0</v>
      </c>
      <c r="P8" s="173">
        <v>0</v>
      </c>
      <c r="Q8" s="173">
        <v>0</v>
      </c>
      <c r="R8" s="174">
        <f t="shared" si="0"/>
        <v>261</v>
      </c>
    </row>
    <row r="9" spans="1:19" x14ac:dyDescent="0.2">
      <c r="A9" s="170" t="s">
        <v>56</v>
      </c>
      <c r="B9" s="173">
        <v>1738</v>
      </c>
      <c r="C9" s="173">
        <v>327</v>
      </c>
      <c r="D9" s="173">
        <v>393</v>
      </c>
      <c r="E9" s="173">
        <v>114</v>
      </c>
      <c r="F9" s="173">
        <v>67</v>
      </c>
      <c r="G9" s="173">
        <v>51</v>
      </c>
      <c r="H9" s="173">
        <v>63</v>
      </c>
      <c r="I9" s="173">
        <v>152</v>
      </c>
      <c r="J9" s="173">
        <v>2178</v>
      </c>
      <c r="K9" s="173">
        <v>62</v>
      </c>
      <c r="L9" s="173">
        <v>189</v>
      </c>
      <c r="M9" s="173">
        <v>55</v>
      </c>
      <c r="N9" s="173">
        <v>24</v>
      </c>
      <c r="O9" s="173">
        <v>0</v>
      </c>
      <c r="P9" s="173">
        <v>86</v>
      </c>
      <c r="Q9" s="173">
        <v>0</v>
      </c>
      <c r="R9" s="174">
        <f t="shared" si="0"/>
        <v>5499</v>
      </c>
    </row>
    <row r="10" spans="1:19" x14ac:dyDescent="0.2">
      <c r="A10" s="170" t="s">
        <v>57</v>
      </c>
      <c r="B10" s="173">
        <v>1579</v>
      </c>
      <c r="C10" s="173">
        <v>266</v>
      </c>
      <c r="D10" s="173">
        <v>203</v>
      </c>
      <c r="E10" s="173">
        <v>143</v>
      </c>
      <c r="F10" s="173">
        <v>106</v>
      </c>
      <c r="G10" s="173">
        <v>45</v>
      </c>
      <c r="H10" s="173">
        <v>58</v>
      </c>
      <c r="I10" s="173">
        <v>114</v>
      </c>
      <c r="J10" s="173">
        <v>2735</v>
      </c>
      <c r="K10" s="173">
        <v>22</v>
      </c>
      <c r="L10" s="173">
        <v>293</v>
      </c>
      <c r="M10" s="173">
        <v>43</v>
      </c>
      <c r="N10" s="173">
        <v>70</v>
      </c>
      <c r="O10" s="173">
        <v>55</v>
      </c>
      <c r="P10" s="173">
        <v>92</v>
      </c>
      <c r="Q10" s="173">
        <v>16</v>
      </c>
      <c r="R10" s="174">
        <f t="shared" si="0"/>
        <v>5840</v>
      </c>
    </row>
    <row r="11" spans="1:19" x14ac:dyDescent="0.2">
      <c r="A11" s="170" t="s">
        <v>26</v>
      </c>
      <c r="B11" s="173">
        <v>3059</v>
      </c>
      <c r="C11" s="173">
        <v>453</v>
      </c>
      <c r="D11" s="173">
        <v>1842</v>
      </c>
      <c r="E11" s="173">
        <v>302</v>
      </c>
      <c r="F11" s="173">
        <v>165</v>
      </c>
      <c r="G11" s="173">
        <v>134</v>
      </c>
      <c r="H11" s="173">
        <v>71</v>
      </c>
      <c r="I11" s="173">
        <v>231</v>
      </c>
      <c r="J11" s="173">
        <v>4660</v>
      </c>
      <c r="K11" s="173">
        <v>88</v>
      </c>
      <c r="L11" s="173">
        <v>662</v>
      </c>
      <c r="M11" s="173">
        <v>69</v>
      </c>
      <c r="N11" s="173">
        <v>432</v>
      </c>
      <c r="O11" s="173">
        <v>388</v>
      </c>
      <c r="P11" s="173">
        <v>137</v>
      </c>
      <c r="Q11" s="173">
        <v>0</v>
      </c>
      <c r="R11" s="174">
        <f t="shared" si="0"/>
        <v>12693</v>
      </c>
    </row>
    <row r="12" spans="1:19" x14ac:dyDescent="0.2">
      <c r="A12" s="170" t="s">
        <v>58</v>
      </c>
      <c r="B12" s="173">
        <v>1138</v>
      </c>
      <c r="C12" s="173">
        <v>128</v>
      </c>
      <c r="D12" s="173">
        <v>125</v>
      </c>
      <c r="E12" s="173">
        <v>55</v>
      </c>
      <c r="F12" s="173">
        <v>98</v>
      </c>
      <c r="G12" s="173">
        <v>19</v>
      </c>
      <c r="H12" s="173">
        <v>32</v>
      </c>
      <c r="I12" s="173">
        <v>48</v>
      </c>
      <c r="J12" s="173">
        <v>1281</v>
      </c>
      <c r="K12" s="173">
        <v>20</v>
      </c>
      <c r="L12" s="173">
        <v>150</v>
      </c>
      <c r="M12" s="173">
        <v>0</v>
      </c>
      <c r="N12" s="173">
        <v>18</v>
      </c>
      <c r="O12" s="173">
        <v>0</v>
      </c>
      <c r="P12" s="173">
        <v>50</v>
      </c>
      <c r="Q12" s="173">
        <v>0</v>
      </c>
      <c r="R12" s="174">
        <f t="shared" si="0"/>
        <v>3162</v>
      </c>
    </row>
    <row r="13" spans="1:19" x14ac:dyDescent="0.2">
      <c r="A13" s="170" t="s">
        <v>60</v>
      </c>
      <c r="B13" s="173">
        <v>2151</v>
      </c>
      <c r="C13" s="173">
        <v>299</v>
      </c>
      <c r="D13" s="173">
        <v>249</v>
      </c>
      <c r="E13" s="173">
        <v>105</v>
      </c>
      <c r="F13" s="173">
        <v>88</v>
      </c>
      <c r="G13" s="173">
        <v>61</v>
      </c>
      <c r="H13" s="173">
        <v>32</v>
      </c>
      <c r="I13" s="173">
        <v>39</v>
      </c>
      <c r="J13" s="173">
        <v>2270</v>
      </c>
      <c r="K13" s="173">
        <v>39</v>
      </c>
      <c r="L13" s="173">
        <v>250</v>
      </c>
      <c r="M13" s="173">
        <v>30</v>
      </c>
      <c r="N13" s="173">
        <v>62</v>
      </c>
      <c r="O13" s="173">
        <v>29</v>
      </c>
      <c r="P13" s="173">
        <v>58</v>
      </c>
      <c r="Q13" s="173">
        <v>0</v>
      </c>
      <c r="R13" s="174">
        <f t="shared" si="0"/>
        <v>5762</v>
      </c>
    </row>
    <row r="14" spans="1:19" x14ac:dyDescent="0.2">
      <c r="A14" s="170" t="s">
        <v>59</v>
      </c>
      <c r="B14" s="173">
        <v>1459</v>
      </c>
      <c r="C14" s="173">
        <v>307</v>
      </c>
      <c r="D14" s="173">
        <v>211</v>
      </c>
      <c r="E14" s="173">
        <v>77</v>
      </c>
      <c r="F14" s="173">
        <v>107</v>
      </c>
      <c r="G14" s="173">
        <v>45</v>
      </c>
      <c r="H14" s="173">
        <v>53</v>
      </c>
      <c r="I14" s="173">
        <v>124</v>
      </c>
      <c r="J14" s="173">
        <v>1906</v>
      </c>
      <c r="K14" s="173">
        <v>53</v>
      </c>
      <c r="L14" s="173">
        <v>167</v>
      </c>
      <c r="M14" s="173">
        <v>41</v>
      </c>
      <c r="N14" s="173">
        <v>52</v>
      </c>
      <c r="O14" s="173">
        <v>24</v>
      </c>
      <c r="P14" s="173">
        <v>89</v>
      </c>
      <c r="Q14" s="173">
        <v>0</v>
      </c>
      <c r="R14" s="174">
        <f t="shared" si="0"/>
        <v>4715</v>
      </c>
    </row>
    <row r="15" spans="1:19" x14ac:dyDescent="0.2">
      <c r="A15" s="170" t="s">
        <v>3</v>
      </c>
      <c r="B15" s="173">
        <v>1271</v>
      </c>
      <c r="C15" s="173">
        <v>103</v>
      </c>
      <c r="D15" s="173">
        <v>79</v>
      </c>
      <c r="E15" s="173">
        <v>73</v>
      </c>
      <c r="F15" s="173">
        <v>19</v>
      </c>
      <c r="G15" s="173">
        <v>18</v>
      </c>
      <c r="H15" s="173">
        <v>21</v>
      </c>
      <c r="I15" s="173">
        <v>51</v>
      </c>
      <c r="J15" s="173">
        <v>1126</v>
      </c>
      <c r="K15" s="173">
        <v>15</v>
      </c>
      <c r="L15" s="173">
        <v>128</v>
      </c>
      <c r="M15" s="173">
        <v>0</v>
      </c>
      <c r="N15" s="173">
        <v>0</v>
      </c>
      <c r="O15" s="173">
        <v>27</v>
      </c>
      <c r="P15" s="173">
        <v>44</v>
      </c>
      <c r="Q15" s="173">
        <v>0</v>
      </c>
      <c r="R15" s="174">
        <f t="shared" si="0"/>
        <v>2975</v>
      </c>
    </row>
    <row r="16" spans="1:19" ht="13.5" thickBot="1" x14ac:dyDescent="0.25">
      <c r="A16" s="176" t="s">
        <v>62</v>
      </c>
      <c r="B16" s="171">
        <v>1849</v>
      </c>
      <c r="C16" s="171">
        <v>320</v>
      </c>
      <c r="D16" s="171">
        <v>656</v>
      </c>
      <c r="E16" s="171">
        <v>146</v>
      </c>
      <c r="F16" s="171">
        <v>59</v>
      </c>
      <c r="G16" s="171">
        <v>47</v>
      </c>
      <c r="H16" s="171">
        <v>41</v>
      </c>
      <c r="I16" s="171">
        <v>82</v>
      </c>
      <c r="J16" s="171">
        <v>2167</v>
      </c>
      <c r="K16" s="171">
        <v>20</v>
      </c>
      <c r="L16" s="171">
        <v>207</v>
      </c>
      <c r="M16" s="171">
        <v>48</v>
      </c>
      <c r="N16" s="171">
        <v>147</v>
      </c>
      <c r="O16" s="171">
        <v>0</v>
      </c>
      <c r="P16" s="171">
        <v>63</v>
      </c>
      <c r="Q16" s="171">
        <v>0</v>
      </c>
      <c r="R16" s="174">
        <f t="shared" si="0"/>
        <v>5852</v>
      </c>
    </row>
    <row r="17" spans="1:106" s="170" customFormat="1" x14ac:dyDescent="0.2">
      <c r="A17" s="177" t="s">
        <v>4</v>
      </c>
      <c r="B17" s="174">
        <v>20093</v>
      </c>
      <c r="C17" s="174">
        <v>3006</v>
      </c>
      <c r="D17" s="174">
        <v>4769</v>
      </c>
      <c r="E17" s="174">
        <v>1330</v>
      </c>
      <c r="F17" s="174">
        <v>887</v>
      </c>
      <c r="G17" s="174">
        <v>569</v>
      </c>
      <c r="H17" s="174">
        <v>503</v>
      </c>
      <c r="I17" s="174">
        <v>1084</v>
      </c>
      <c r="J17" s="174">
        <v>24882</v>
      </c>
      <c r="K17" s="174">
        <v>469</v>
      </c>
      <c r="L17" s="174">
        <v>2687</v>
      </c>
      <c r="M17" s="174">
        <v>396</v>
      </c>
      <c r="N17" s="174">
        <v>886</v>
      </c>
      <c r="O17" s="174">
        <v>562</v>
      </c>
      <c r="P17" s="174">
        <v>837</v>
      </c>
      <c r="Q17" s="174">
        <v>79</v>
      </c>
      <c r="R17" s="174">
        <f t="shared" si="0"/>
        <v>63039</v>
      </c>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row>
    <row r="18" spans="1:106" x14ac:dyDescent="0.2">
      <c r="A18" s="170" t="s">
        <v>5</v>
      </c>
      <c r="B18" s="173">
        <v>137</v>
      </c>
      <c r="C18" s="173">
        <v>31</v>
      </c>
      <c r="D18" s="173">
        <v>83</v>
      </c>
      <c r="E18" s="173">
        <v>7</v>
      </c>
      <c r="F18" s="173">
        <v>0</v>
      </c>
      <c r="G18" s="173">
        <v>12</v>
      </c>
      <c r="H18" s="173">
        <v>0</v>
      </c>
      <c r="I18" s="173">
        <v>23</v>
      </c>
      <c r="J18" s="173">
        <v>231</v>
      </c>
      <c r="K18" s="173">
        <v>0</v>
      </c>
      <c r="L18" s="173">
        <v>19</v>
      </c>
      <c r="M18" s="173">
        <v>0</v>
      </c>
      <c r="N18" s="173">
        <v>0</v>
      </c>
      <c r="O18" s="173">
        <v>0</v>
      </c>
      <c r="P18" s="173">
        <v>9</v>
      </c>
      <c r="Q18" s="173">
        <v>0</v>
      </c>
      <c r="R18" s="174">
        <f t="shared" si="0"/>
        <v>552</v>
      </c>
    </row>
    <row r="19" spans="1:106" ht="13.5" thickBot="1" x14ac:dyDescent="0.25">
      <c r="A19" s="176" t="s">
        <v>2</v>
      </c>
      <c r="B19" s="171">
        <v>94</v>
      </c>
      <c r="C19" s="171">
        <v>48</v>
      </c>
      <c r="D19" s="171">
        <v>31</v>
      </c>
      <c r="E19" s="171">
        <v>0</v>
      </c>
      <c r="F19" s="171">
        <v>13</v>
      </c>
      <c r="G19" s="171">
        <v>10</v>
      </c>
      <c r="H19" s="171">
        <v>0</v>
      </c>
      <c r="I19" s="171">
        <v>30</v>
      </c>
      <c r="J19" s="171">
        <v>245</v>
      </c>
      <c r="K19" s="171">
        <v>0</v>
      </c>
      <c r="L19" s="171">
        <v>16</v>
      </c>
      <c r="M19" s="171">
        <v>0</v>
      </c>
      <c r="N19" s="171">
        <v>23</v>
      </c>
      <c r="O19" s="171">
        <v>0</v>
      </c>
      <c r="P19" s="171">
        <v>18</v>
      </c>
      <c r="Q19" s="171">
        <v>0</v>
      </c>
      <c r="R19" s="174">
        <f t="shared" si="0"/>
        <v>528</v>
      </c>
    </row>
    <row r="20" spans="1:106" x14ac:dyDescent="0.2">
      <c r="A20" s="178" t="s">
        <v>6</v>
      </c>
      <c r="B20" s="175">
        <v>20324</v>
      </c>
      <c r="C20" s="175">
        <v>3085</v>
      </c>
      <c r="D20" s="175">
        <v>4883</v>
      </c>
      <c r="E20" s="175">
        <v>1337</v>
      </c>
      <c r="F20" s="175">
        <v>900</v>
      </c>
      <c r="G20" s="175">
        <v>591</v>
      </c>
      <c r="H20" s="175">
        <v>503</v>
      </c>
      <c r="I20" s="175">
        <v>1137</v>
      </c>
      <c r="J20" s="175">
        <v>25358</v>
      </c>
      <c r="K20" s="175">
        <v>469</v>
      </c>
      <c r="L20" s="175">
        <v>2722</v>
      </c>
      <c r="M20" s="175">
        <v>396</v>
      </c>
      <c r="N20" s="175">
        <v>909</v>
      </c>
      <c r="O20" s="175">
        <v>562</v>
      </c>
      <c r="P20" s="175">
        <v>864</v>
      </c>
      <c r="Q20" s="175">
        <v>79</v>
      </c>
      <c r="R20" s="174">
        <f t="shared" si="0"/>
        <v>64119</v>
      </c>
    </row>
    <row r="21" spans="1:106" x14ac:dyDescent="0.2">
      <c r="A21" s="179" t="s">
        <v>72</v>
      </c>
    </row>
    <row r="22" spans="1:106" x14ac:dyDescent="0.2">
      <c r="R22" s="150"/>
    </row>
  </sheetData>
  <customSheetViews>
    <customSheetView guid="{4BF6A69F-C29D-460A-9E84-5045F8F80EEB}" showGridLines="0" topLeftCell="A37">
      <selection activeCell="U47" sqref="U47"/>
      <pageMargins left="0.7" right="0.7" top="0.75" bottom="0.75" header="0.3" footer="0.3"/>
      <pageSetup paperSize="9" orientation="landscape" verticalDpi="0"/>
    </customSheetView>
  </customSheetViews>
  <mergeCells count="1">
    <mergeCell ref="A1:R1"/>
  </mergeCells>
  <phoneticPr fontId="11" type="noConversion"/>
  <pageMargins left="0.7" right="0.7" top="0.75" bottom="0.75" header="0.3" footer="0.3"/>
  <pageSetup paperSize="9"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DB23"/>
  <sheetViews>
    <sheetView showGridLines="0" workbookViewId="0">
      <selection activeCell="A27" sqref="A27"/>
    </sheetView>
  </sheetViews>
  <sheetFormatPr baseColWidth="10" defaultRowHeight="12.75" x14ac:dyDescent="0.2"/>
  <cols>
    <col min="1" max="1" width="27.5703125" style="3" customWidth="1"/>
    <col min="2" max="2" width="8.28515625" style="3" customWidth="1"/>
    <col min="3" max="3" width="11.85546875" style="3" customWidth="1"/>
    <col min="4" max="4" width="6.85546875" style="3" bestFit="1" customWidth="1"/>
    <col min="5" max="5" width="6.7109375" style="3" bestFit="1" customWidth="1"/>
    <col min="6" max="6" width="8.5703125" style="3" customWidth="1"/>
    <col min="7" max="9" width="6.28515625" style="3" customWidth="1"/>
    <col min="10" max="10" width="6.42578125" style="3" bestFit="1" customWidth="1"/>
    <col min="11" max="11" width="6.28515625" style="3" customWidth="1"/>
    <col min="12" max="12" width="8.28515625" style="3" customWidth="1"/>
    <col min="13" max="13" width="6.42578125" style="3" customWidth="1"/>
    <col min="14" max="14" width="9.28515625" style="3" customWidth="1"/>
    <col min="15" max="15" width="8.42578125" style="3" customWidth="1"/>
    <col min="16" max="16" width="7.42578125" style="3" customWidth="1"/>
    <col min="17" max="17" width="7.28515625" style="3" bestFit="1" customWidth="1"/>
    <col min="18" max="18" width="7.140625" style="3" customWidth="1"/>
    <col min="19" max="19" width="2.85546875" style="3" customWidth="1"/>
    <col min="20" max="16384" width="11.42578125" style="3"/>
  </cols>
  <sheetData>
    <row r="1" spans="1:20" ht="19.5" customHeight="1" x14ac:dyDescent="0.2">
      <c r="A1" s="428" t="s">
        <v>96</v>
      </c>
      <c r="B1" s="428"/>
      <c r="C1" s="428"/>
      <c r="D1" s="428"/>
      <c r="E1" s="428"/>
      <c r="F1" s="428"/>
      <c r="G1" s="428"/>
      <c r="H1" s="428"/>
      <c r="I1" s="428"/>
      <c r="J1" s="428"/>
      <c r="K1" s="428"/>
      <c r="L1" s="428"/>
      <c r="M1" s="428"/>
      <c r="N1" s="428"/>
      <c r="O1" s="428"/>
      <c r="P1" s="428"/>
      <c r="Q1" s="428"/>
      <c r="R1" s="428"/>
      <c r="S1" s="53"/>
    </row>
    <row r="2" spans="1:20" ht="12.75" customHeight="1" x14ac:dyDescent="0.2">
      <c r="A2" s="1"/>
      <c r="B2" s="1"/>
      <c r="C2" s="1"/>
      <c r="D2" s="1"/>
      <c r="E2" s="1"/>
      <c r="F2" s="1"/>
      <c r="G2" s="1"/>
      <c r="H2" s="1"/>
      <c r="I2" s="1"/>
      <c r="J2" s="1"/>
      <c r="K2" s="1"/>
      <c r="L2" s="1"/>
      <c r="M2" s="1"/>
      <c r="N2" s="1"/>
      <c r="O2" s="1"/>
      <c r="P2" s="1"/>
      <c r="Q2" s="1"/>
      <c r="R2" s="1"/>
      <c r="S2" s="53"/>
    </row>
    <row r="3" spans="1:20" ht="37.5" customHeight="1" x14ac:dyDescent="0.2">
      <c r="A3" s="169"/>
      <c r="B3" s="304" t="s">
        <v>9</v>
      </c>
      <c r="C3" s="305" t="s">
        <v>10</v>
      </c>
      <c r="D3" s="305" t="s">
        <v>11</v>
      </c>
      <c r="E3" s="305" t="s">
        <v>12</v>
      </c>
      <c r="F3" s="305" t="s">
        <v>65</v>
      </c>
      <c r="G3" s="305" t="s">
        <v>13</v>
      </c>
      <c r="H3" s="305" t="s">
        <v>14</v>
      </c>
      <c r="I3" s="305" t="s">
        <v>15</v>
      </c>
      <c r="J3" s="305" t="s">
        <v>16</v>
      </c>
      <c r="K3" s="305" t="s">
        <v>17</v>
      </c>
      <c r="L3" s="305" t="s">
        <v>18</v>
      </c>
      <c r="M3" s="305" t="s">
        <v>19</v>
      </c>
      <c r="N3" s="305" t="s">
        <v>66</v>
      </c>
      <c r="O3" s="305" t="s">
        <v>21</v>
      </c>
      <c r="P3" s="305" t="s">
        <v>22</v>
      </c>
      <c r="Q3" s="305" t="s">
        <v>23</v>
      </c>
      <c r="R3" s="305" t="s">
        <v>34</v>
      </c>
    </row>
    <row r="4" spans="1:20" x14ac:dyDescent="0.2">
      <c r="A4" s="170" t="s">
        <v>63</v>
      </c>
      <c r="B4" s="282">
        <v>91.31</v>
      </c>
      <c r="C4" s="217">
        <v>41.08</v>
      </c>
      <c r="D4" s="217">
        <v>99.54</v>
      </c>
      <c r="E4" s="217">
        <v>86.78</v>
      </c>
      <c r="F4" s="217">
        <v>89.86</v>
      </c>
      <c r="G4" s="217">
        <v>61.97</v>
      </c>
      <c r="H4" s="217">
        <v>85.9</v>
      </c>
      <c r="I4" s="217">
        <v>97.71</v>
      </c>
      <c r="J4" s="217">
        <v>85.53</v>
      </c>
      <c r="K4" s="217">
        <v>75.900000000000006</v>
      </c>
      <c r="L4" s="217">
        <v>48.29</v>
      </c>
      <c r="M4" s="217">
        <v>91.8</v>
      </c>
      <c r="N4" s="217">
        <v>95</v>
      </c>
      <c r="O4" s="217" t="s">
        <v>7</v>
      </c>
      <c r="P4" s="217">
        <v>100</v>
      </c>
      <c r="Q4" s="217">
        <v>73.33</v>
      </c>
      <c r="R4" s="174">
        <v>85.38</v>
      </c>
    </row>
    <row r="5" spans="1:20" x14ac:dyDescent="0.2">
      <c r="A5" s="170" t="s">
        <v>64</v>
      </c>
      <c r="B5" s="217">
        <v>94.5</v>
      </c>
      <c r="C5" s="217">
        <v>39.36</v>
      </c>
      <c r="D5" s="217">
        <v>99.21</v>
      </c>
      <c r="E5" s="217">
        <v>83.33</v>
      </c>
      <c r="F5" s="217" t="s">
        <v>7</v>
      </c>
      <c r="G5" s="217">
        <v>48.28</v>
      </c>
      <c r="H5" s="217">
        <v>75</v>
      </c>
      <c r="I5" s="217">
        <v>95</v>
      </c>
      <c r="J5" s="217">
        <v>88.92</v>
      </c>
      <c r="K5" s="217">
        <v>91.3</v>
      </c>
      <c r="L5" s="217">
        <v>53.12</v>
      </c>
      <c r="M5" s="217" t="s">
        <v>7</v>
      </c>
      <c r="N5" s="217" t="s">
        <v>7</v>
      </c>
      <c r="O5" s="217" t="s">
        <v>7</v>
      </c>
      <c r="P5" s="217">
        <v>100</v>
      </c>
      <c r="Q5" s="217" t="s">
        <v>7</v>
      </c>
      <c r="R5" s="174">
        <v>87.5</v>
      </c>
    </row>
    <row r="6" spans="1:20" x14ac:dyDescent="0.2">
      <c r="A6" s="170" t="s">
        <v>24</v>
      </c>
      <c r="B6" s="217">
        <v>93.34</v>
      </c>
      <c r="C6" s="217">
        <v>50.22</v>
      </c>
      <c r="D6" s="217">
        <v>99.28</v>
      </c>
      <c r="E6" s="217">
        <v>71.430000000000007</v>
      </c>
      <c r="F6" s="217">
        <v>86.25</v>
      </c>
      <c r="G6" s="217">
        <v>55.17</v>
      </c>
      <c r="H6" s="217">
        <v>86.67</v>
      </c>
      <c r="I6" s="217">
        <v>96.55</v>
      </c>
      <c r="J6" s="217">
        <v>84.48</v>
      </c>
      <c r="K6" s="217">
        <v>51.72</v>
      </c>
      <c r="L6" s="217">
        <v>48</v>
      </c>
      <c r="M6" s="217" t="s">
        <v>7</v>
      </c>
      <c r="N6" s="217" t="s">
        <v>7</v>
      </c>
      <c r="O6" s="217">
        <v>64.099999999999994</v>
      </c>
      <c r="P6" s="217">
        <v>95.35</v>
      </c>
      <c r="Q6" s="217" t="s">
        <v>7</v>
      </c>
      <c r="R6" s="174">
        <v>83.95</v>
      </c>
    </row>
    <row r="7" spans="1:20" x14ac:dyDescent="0.2">
      <c r="A7" s="170" t="s">
        <v>61</v>
      </c>
      <c r="B7" s="217">
        <v>94.08</v>
      </c>
      <c r="C7" s="217">
        <v>46.38</v>
      </c>
      <c r="D7" s="217">
        <v>100</v>
      </c>
      <c r="E7" s="217">
        <v>92.11</v>
      </c>
      <c r="F7" s="217">
        <v>75.86</v>
      </c>
      <c r="G7" s="217">
        <v>75</v>
      </c>
      <c r="H7" s="217" t="s">
        <v>7</v>
      </c>
      <c r="I7" s="217">
        <v>100</v>
      </c>
      <c r="J7" s="217">
        <v>85.44</v>
      </c>
      <c r="K7" s="217">
        <v>73.33</v>
      </c>
      <c r="L7" s="217">
        <v>66.67</v>
      </c>
      <c r="M7" s="217">
        <v>91.84</v>
      </c>
      <c r="N7" s="217">
        <v>90.48</v>
      </c>
      <c r="O7" s="217" t="s">
        <v>7</v>
      </c>
      <c r="P7" s="217">
        <v>96.3</v>
      </c>
      <c r="Q7" s="217">
        <v>77.78</v>
      </c>
      <c r="R7" s="174">
        <v>87.71</v>
      </c>
    </row>
    <row r="8" spans="1:20" x14ac:dyDescent="0.2">
      <c r="A8" s="170" t="s">
        <v>25</v>
      </c>
      <c r="B8" s="217">
        <v>94.38</v>
      </c>
      <c r="C8" s="217">
        <v>31.11</v>
      </c>
      <c r="D8" s="217">
        <v>95.83</v>
      </c>
      <c r="E8" s="217" t="s">
        <v>7</v>
      </c>
      <c r="F8" s="217" t="s">
        <v>7</v>
      </c>
      <c r="G8" s="217" t="s">
        <v>7</v>
      </c>
      <c r="H8" s="217" t="s">
        <v>7</v>
      </c>
      <c r="I8" s="217" t="s">
        <v>7</v>
      </c>
      <c r="J8" s="217">
        <v>79.61</v>
      </c>
      <c r="K8" s="217" t="s">
        <v>7</v>
      </c>
      <c r="L8" s="217" t="s">
        <v>7</v>
      </c>
      <c r="M8" s="217" t="s">
        <v>7</v>
      </c>
      <c r="N8" s="217" t="s">
        <v>7</v>
      </c>
      <c r="O8" s="217" t="s">
        <v>7</v>
      </c>
      <c r="P8" s="217" t="s">
        <v>7</v>
      </c>
      <c r="Q8" s="217" t="s">
        <v>7</v>
      </c>
      <c r="R8" s="174">
        <v>77.78</v>
      </c>
      <c r="T8" s="150"/>
    </row>
    <row r="9" spans="1:20" x14ac:dyDescent="0.2">
      <c r="A9" s="170" t="s">
        <v>56</v>
      </c>
      <c r="B9" s="217">
        <v>92.69</v>
      </c>
      <c r="C9" s="217">
        <v>37</v>
      </c>
      <c r="D9" s="217">
        <v>99.49</v>
      </c>
      <c r="E9" s="217">
        <v>87.72</v>
      </c>
      <c r="F9" s="217">
        <v>74.63</v>
      </c>
      <c r="G9" s="217">
        <v>68.63</v>
      </c>
      <c r="H9" s="217">
        <v>84.13</v>
      </c>
      <c r="I9" s="217">
        <v>98.68</v>
      </c>
      <c r="J9" s="217">
        <v>85.58</v>
      </c>
      <c r="K9" s="217">
        <v>74.19</v>
      </c>
      <c r="L9" s="217">
        <v>64.02</v>
      </c>
      <c r="M9" s="217">
        <v>89.09</v>
      </c>
      <c r="N9" s="217">
        <v>83.33</v>
      </c>
      <c r="O9" s="217" t="s">
        <v>7</v>
      </c>
      <c r="P9" s="217">
        <v>97.67</v>
      </c>
      <c r="Q9" s="217" t="s">
        <v>7</v>
      </c>
      <c r="R9" s="174">
        <v>85.38</v>
      </c>
    </row>
    <row r="10" spans="1:20" x14ac:dyDescent="0.2">
      <c r="A10" s="170" t="s">
        <v>57</v>
      </c>
      <c r="B10" s="217">
        <v>87.02</v>
      </c>
      <c r="C10" s="217">
        <v>31.95</v>
      </c>
      <c r="D10" s="217">
        <v>100</v>
      </c>
      <c r="E10" s="217">
        <v>79.02</v>
      </c>
      <c r="F10" s="217">
        <v>93.4</v>
      </c>
      <c r="G10" s="217">
        <v>60</v>
      </c>
      <c r="H10" s="217">
        <v>89.66</v>
      </c>
      <c r="I10" s="217">
        <v>99.12</v>
      </c>
      <c r="J10" s="217">
        <v>84.17</v>
      </c>
      <c r="K10" s="217">
        <v>54.55</v>
      </c>
      <c r="L10" s="217">
        <v>53.24</v>
      </c>
      <c r="M10" s="217">
        <v>93.02</v>
      </c>
      <c r="N10" s="217">
        <v>97.14</v>
      </c>
      <c r="O10" s="217">
        <v>60</v>
      </c>
      <c r="P10" s="217">
        <v>98.91</v>
      </c>
      <c r="Q10" s="217">
        <v>87.5</v>
      </c>
      <c r="R10" s="174">
        <v>81.88</v>
      </c>
    </row>
    <row r="11" spans="1:20" x14ac:dyDescent="0.2">
      <c r="A11" s="170" t="s">
        <v>26</v>
      </c>
      <c r="B11" s="217">
        <v>91.37</v>
      </c>
      <c r="C11" s="217">
        <v>20.97</v>
      </c>
      <c r="D11" s="217">
        <v>98.86</v>
      </c>
      <c r="E11" s="217">
        <v>83.44</v>
      </c>
      <c r="F11" s="217">
        <v>87.88</v>
      </c>
      <c r="G11" s="217">
        <v>70.900000000000006</v>
      </c>
      <c r="H11" s="217">
        <v>94.37</v>
      </c>
      <c r="I11" s="217">
        <v>99.57</v>
      </c>
      <c r="J11" s="217">
        <v>86.7</v>
      </c>
      <c r="K11" s="217">
        <v>65.91</v>
      </c>
      <c r="L11" s="217">
        <v>53.63</v>
      </c>
      <c r="M11" s="217">
        <v>92.75</v>
      </c>
      <c r="N11" s="217">
        <v>90.97</v>
      </c>
      <c r="O11" s="217">
        <v>65.209999999999994</v>
      </c>
      <c r="P11" s="217">
        <v>98.54</v>
      </c>
      <c r="Q11" s="217" t="s">
        <v>7</v>
      </c>
      <c r="R11" s="174">
        <v>85.07</v>
      </c>
    </row>
    <row r="12" spans="1:20" x14ac:dyDescent="0.2">
      <c r="A12" s="170" t="s">
        <v>58</v>
      </c>
      <c r="B12" s="217">
        <v>93.94</v>
      </c>
      <c r="C12" s="217">
        <v>41.41</v>
      </c>
      <c r="D12" s="217">
        <v>97.6</v>
      </c>
      <c r="E12" s="217">
        <v>80</v>
      </c>
      <c r="F12" s="217">
        <v>84.69</v>
      </c>
      <c r="G12" s="217">
        <v>57.89</v>
      </c>
      <c r="H12" s="217">
        <v>100</v>
      </c>
      <c r="I12" s="217">
        <v>97.92</v>
      </c>
      <c r="J12" s="217">
        <v>85.17</v>
      </c>
      <c r="K12" s="217">
        <v>95</v>
      </c>
      <c r="L12" s="217">
        <v>50.67</v>
      </c>
      <c r="M12" s="217" t="s">
        <v>7</v>
      </c>
      <c r="N12" s="217">
        <v>94.44</v>
      </c>
      <c r="O12" s="217" t="s">
        <v>7</v>
      </c>
      <c r="P12" s="217">
        <v>100</v>
      </c>
      <c r="Q12" s="217" t="s">
        <v>7</v>
      </c>
      <c r="R12" s="174">
        <v>85.83</v>
      </c>
    </row>
    <row r="13" spans="1:20" x14ac:dyDescent="0.2">
      <c r="A13" s="170" t="s">
        <v>60</v>
      </c>
      <c r="B13" s="217">
        <v>91.45</v>
      </c>
      <c r="C13" s="217">
        <v>43.81</v>
      </c>
      <c r="D13" s="217">
        <v>99.6</v>
      </c>
      <c r="E13" s="217">
        <v>80.95</v>
      </c>
      <c r="F13" s="217">
        <v>85.23</v>
      </c>
      <c r="G13" s="217">
        <v>55.74</v>
      </c>
      <c r="H13" s="217">
        <v>87.5</v>
      </c>
      <c r="I13" s="217">
        <v>97.44</v>
      </c>
      <c r="J13" s="217">
        <v>86.43</v>
      </c>
      <c r="K13" s="217">
        <v>66.67</v>
      </c>
      <c r="L13" s="217">
        <v>54.4</v>
      </c>
      <c r="M13" s="217">
        <v>76.67</v>
      </c>
      <c r="N13" s="217">
        <v>91.94</v>
      </c>
      <c r="O13" s="217">
        <v>58.62</v>
      </c>
      <c r="P13" s="217">
        <v>98.28</v>
      </c>
      <c r="Q13" s="217" t="s">
        <v>7</v>
      </c>
      <c r="R13" s="174">
        <v>84.76</v>
      </c>
    </row>
    <row r="14" spans="1:20" x14ac:dyDescent="0.2">
      <c r="A14" s="170" t="s">
        <v>59</v>
      </c>
      <c r="B14" s="217">
        <v>88.14</v>
      </c>
      <c r="C14" s="217">
        <v>39.090000000000003</v>
      </c>
      <c r="D14" s="217">
        <v>99.53</v>
      </c>
      <c r="E14" s="217">
        <v>77.92</v>
      </c>
      <c r="F14" s="217">
        <v>92.52</v>
      </c>
      <c r="G14" s="217">
        <v>64.44</v>
      </c>
      <c r="H14" s="217">
        <v>84.91</v>
      </c>
      <c r="I14" s="217">
        <v>96.77</v>
      </c>
      <c r="J14" s="217">
        <v>84</v>
      </c>
      <c r="K14" s="217">
        <v>73.58</v>
      </c>
      <c r="L14" s="217">
        <v>59.28</v>
      </c>
      <c r="M14" s="217">
        <v>92.68</v>
      </c>
      <c r="N14" s="217">
        <v>94.23</v>
      </c>
      <c r="O14" s="217">
        <v>66.67</v>
      </c>
      <c r="P14" s="217">
        <v>98.88</v>
      </c>
      <c r="Q14" s="217" t="s">
        <v>7</v>
      </c>
      <c r="R14" s="174">
        <v>82.69</v>
      </c>
    </row>
    <row r="15" spans="1:20" x14ac:dyDescent="0.2">
      <c r="A15" s="170" t="s">
        <v>3</v>
      </c>
      <c r="B15" s="217">
        <v>91.9</v>
      </c>
      <c r="C15" s="217">
        <v>46.6</v>
      </c>
      <c r="D15" s="217">
        <v>100</v>
      </c>
      <c r="E15" s="217">
        <v>83.56</v>
      </c>
      <c r="F15" s="217">
        <v>89.47</v>
      </c>
      <c r="G15" s="217">
        <v>66.67</v>
      </c>
      <c r="H15" s="217">
        <v>85.71</v>
      </c>
      <c r="I15" s="217">
        <v>100</v>
      </c>
      <c r="J15" s="217">
        <v>87.92</v>
      </c>
      <c r="K15" s="217">
        <v>73.33</v>
      </c>
      <c r="L15" s="217">
        <v>58.59</v>
      </c>
      <c r="M15" s="217" t="s">
        <v>7</v>
      </c>
      <c r="N15" s="217" t="s">
        <v>7</v>
      </c>
      <c r="O15" s="217">
        <v>70.37</v>
      </c>
      <c r="P15" s="217">
        <v>100</v>
      </c>
      <c r="Q15" s="217" t="s">
        <v>7</v>
      </c>
      <c r="R15" s="174">
        <v>87.16</v>
      </c>
    </row>
    <row r="16" spans="1:20" ht="13.5" thickBot="1" x14ac:dyDescent="0.25">
      <c r="A16" s="176" t="s">
        <v>62</v>
      </c>
      <c r="B16" s="218">
        <v>91.02</v>
      </c>
      <c r="C16" s="218">
        <v>35.31</v>
      </c>
      <c r="D16" s="218">
        <v>99.54</v>
      </c>
      <c r="E16" s="218">
        <v>78.08</v>
      </c>
      <c r="F16" s="218">
        <v>84.75</v>
      </c>
      <c r="G16" s="218">
        <v>74.47</v>
      </c>
      <c r="H16" s="218">
        <v>92.68</v>
      </c>
      <c r="I16" s="218">
        <v>96.34</v>
      </c>
      <c r="J16" s="218">
        <v>81.08</v>
      </c>
      <c r="K16" s="218">
        <v>85</v>
      </c>
      <c r="L16" s="218">
        <v>46.86</v>
      </c>
      <c r="M16" s="218">
        <v>89.58</v>
      </c>
      <c r="N16" s="218">
        <v>87.76</v>
      </c>
      <c r="O16" s="218" t="s">
        <v>7</v>
      </c>
      <c r="P16" s="218">
        <v>100</v>
      </c>
      <c r="Q16" s="218" t="s">
        <v>7</v>
      </c>
      <c r="R16" s="172">
        <v>83.24</v>
      </c>
    </row>
    <row r="17" spans="1:106" s="170" customFormat="1" x14ac:dyDescent="0.2">
      <c r="A17" s="177" t="s">
        <v>4</v>
      </c>
      <c r="B17" s="219">
        <v>91.46</v>
      </c>
      <c r="C17" s="219">
        <v>37.06</v>
      </c>
      <c r="D17" s="219">
        <v>99.22</v>
      </c>
      <c r="E17" s="219">
        <v>82.33</v>
      </c>
      <c r="F17" s="219">
        <v>86.92</v>
      </c>
      <c r="G17" s="219">
        <v>64.5</v>
      </c>
      <c r="H17" s="219">
        <v>88.27</v>
      </c>
      <c r="I17" s="219">
        <v>98.25</v>
      </c>
      <c r="J17" s="219">
        <v>85.35</v>
      </c>
      <c r="K17" s="219">
        <v>72.069999999999993</v>
      </c>
      <c r="L17" s="219">
        <v>53.89</v>
      </c>
      <c r="M17" s="219">
        <v>90.4</v>
      </c>
      <c r="N17" s="219">
        <v>91.31</v>
      </c>
      <c r="O17" s="219">
        <v>64.59</v>
      </c>
      <c r="P17" s="219">
        <v>98.81</v>
      </c>
      <c r="Q17" s="219">
        <v>77.22</v>
      </c>
      <c r="R17" s="175">
        <v>84.72</v>
      </c>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row>
    <row r="18" spans="1:106" x14ac:dyDescent="0.2">
      <c r="A18" s="170" t="s">
        <v>5</v>
      </c>
      <c r="B18" s="217">
        <v>84.67</v>
      </c>
      <c r="C18" s="217">
        <v>25.81</v>
      </c>
      <c r="D18" s="217">
        <v>100</v>
      </c>
      <c r="E18" s="217">
        <v>85.71</v>
      </c>
      <c r="F18" s="217" t="s">
        <v>7</v>
      </c>
      <c r="G18" s="217">
        <v>66.67</v>
      </c>
      <c r="H18" s="217" t="s">
        <v>7</v>
      </c>
      <c r="I18" s="217">
        <v>100</v>
      </c>
      <c r="J18" s="217">
        <v>86.15</v>
      </c>
      <c r="K18" s="217" t="s">
        <v>7</v>
      </c>
      <c r="L18" s="217">
        <v>63.16</v>
      </c>
      <c r="M18" s="217" t="s">
        <v>7</v>
      </c>
      <c r="N18" s="217" t="s">
        <v>7</v>
      </c>
      <c r="O18" s="217" t="s">
        <v>7</v>
      </c>
      <c r="P18" s="217">
        <v>88.89</v>
      </c>
      <c r="Q18" s="217" t="s">
        <v>7</v>
      </c>
      <c r="R18" s="174">
        <v>83.88</v>
      </c>
    </row>
    <row r="19" spans="1:106" ht="13.5" thickBot="1" x14ac:dyDescent="0.25">
      <c r="A19" s="176" t="s">
        <v>2</v>
      </c>
      <c r="B19" s="218">
        <v>80.849999999999994</v>
      </c>
      <c r="C19" s="218">
        <v>33.33</v>
      </c>
      <c r="D19" s="218">
        <v>96.77</v>
      </c>
      <c r="E19" s="217" t="s">
        <v>7</v>
      </c>
      <c r="F19" s="218">
        <v>61.54</v>
      </c>
      <c r="G19" s="218">
        <v>20</v>
      </c>
      <c r="H19" s="217" t="s">
        <v>7</v>
      </c>
      <c r="I19" s="218">
        <v>96.67</v>
      </c>
      <c r="J19" s="218">
        <v>75.510000000000005</v>
      </c>
      <c r="K19" s="217" t="s">
        <v>7</v>
      </c>
      <c r="L19" s="218">
        <v>43.75</v>
      </c>
      <c r="M19" s="217" t="s">
        <v>7</v>
      </c>
      <c r="N19" s="218">
        <v>82.61</v>
      </c>
      <c r="O19" s="217" t="s">
        <v>7</v>
      </c>
      <c r="P19" s="218">
        <v>88.89</v>
      </c>
      <c r="Q19" s="217" t="s">
        <v>7</v>
      </c>
      <c r="R19" s="172">
        <v>73.48</v>
      </c>
    </row>
    <row r="20" spans="1:106" x14ac:dyDescent="0.2">
      <c r="A20" s="178" t="s">
        <v>6</v>
      </c>
      <c r="B20" s="175">
        <v>91.36</v>
      </c>
      <c r="C20" s="175">
        <v>36.89</v>
      </c>
      <c r="D20" s="175">
        <v>99.22</v>
      </c>
      <c r="E20" s="175">
        <v>82.35</v>
      </c>
      <c r="F20" s="175">
        <v>86.56</v>
      </c>
      <c r="G20" s="175">
        <v>63.79</v>
      </c>
      <c r="H20" s="175">
        <v>88.27</v>
      </c>
      <c r="I20" s="175">
        <v>98.24</v>
      </c>
      <c r="J20" s="175">
        <v>85.26</v>
      </c>
      <c r="K20" s="175">
        <v>72.069999999999993</v>
      </c>
      <c r="L20" s="175">
        <v>53.89</v>
      </c>
      <c r="M20" s="175">
        <v>90.4</v>
      </c>
      <c r="N20" s="175">
        <v>91.09</v>
      </c>
      <c r="O20" s="175">
        <v>64.59</v>
      </c>
      <c r="P20" s="175">
        <v>98.5</v>
      </c>
      <c r="Q20" s="175">
        <v>77.22</v>
      </c>
      <c r="R20" s="175">
        <v>84.62</v>
      </c>
    </row>
    <row r="21" spans="1:106" x14ac:dyDescent="0.2">
      <c r="A21" s="331" t="s">
        <v>254</v>
      </c>
      <c r="B21" s="151"/>
      <c r="C21" s="151"/>
      <c r="D21" s="151"/>
      <c r="E21" s="151"/>
      <c r="F21" s="151"/>
      <c r="G21" s="151"/>
      <c r="H21" s="151"/>
      <c r="I21" s="151"/>
      <c r="J21" s="151"/>
      <c r="K21" s="151"/>
      <c r="L21" s="151"/>
      <c r="M21" s="151"/>
      <c r="N21" s="151"/>
      <c r="O21" s="151"/>
      <c r="P21" s="151"/>
      <c r="Q21" s="151"/>
      <c r="R21" s="151"/>
    </row>
    <row r="22" spans="1:106" x14ac:dyDescent="0.2">
      <c r="B22" s="200"/>
      <c r="C22" s="200"/>
      <c r="D22" s="200"/>
      <c r="E22" s="200"/>
      <c r="F22" s="200"/>
      <c r="G22" s="200"/>
      <c r="H22" s="200"/>
      <c r="I22" s="200"/>
      <c r="J22" s="200"/>
      <c r="K22" s="200"/>
      <c r="L22" s="200"/>
      <c r="M22" s="200"/>
      <c r="N22" s="200"/>
      <c r="O22" s="200"/>
      <c r="P22" s="200"/>
      <c r="Q22" s="200"/>
      <c r="R22" s="200"/>
    </row>
    <row r="23" spans="1:106" x14ac:dyDescent="0.2">
      <c r="B23" s="200"/>
      <c r="C23" s="200"/>
      <c r="D23" s="200"/>
      <c r="E23" s="200"/>
      <c r="F23" s="200"/>
      <c r="G23" s="200"/>
      <c r="H23" s="200"/>
      <c r="I23" s="200"/>
      <c r="J23" s="200"/>
      <c r="K23" s="200"/>
      <c r="L23" s="200"/>
      <c r="M23" s="200"/>
      <c r="N23" s="200"/>
      <c r="O23" s="200"/>
      <c r="P23" s="200"/>
      <c r="Q23" s="200"/>
      <c r="R23" s="200"/>
    </row>
  </sheetData>
  <customSheetViews>
    <customSheetView guid="{4BF6A69F-C29D-460A-9E84-5045F8F80EEB}" showGridLines="0" topLeftCell="A7">
      <selection activeCell="W31" sqref="W31"/>
      <pageMargins left="0.7" right="0.7" top="0.75" bottom="0.75" header="0.3" footer="0.3"/>
      <pageSetup paperSize="9" orientation="landscape" verticalDpi="0"/>
    </customSheetView>
  </customSheetViews>
  <mergeCells count="1">
    <mergeCell ref="A1:R1"/>
  </mergeCells>
  <phoneticPr fontId="11" type="noConversion"/>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tabColor rgb="FF009CC1"/>
  </sheetPr>
  <dimension ref="A1:K58"/>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5" style="3" customWidth="1"/>
    <col min="5" max="5" width="11.140625" style="3" customWidth="1"/>
    <col min="6" max="6" width="10.42578125" style="3" customWidth="1"/>
    <col min="7" max="7" width="11.42578125" style="3" customWidth="1"/>
    <col min="8" max="8" width="11" style="3" bestFit="1" customWidth="1"/>
    <col min="9" max="9" width="2.7109375" style="3" customWidth="1"/>
    <col min="10" max="16384" width="11.42578125" style="3"/>
  </cols>
  <sheetData>
    <row r="1" spans="1:9" x14ac:dyDescent="0.2">
      <c r="A1" s="342" t="s">
        <v>75</v>
      </c>
      <c r="B1" s="342"/>
      <c r="C1" s="342"/>
      <c r="D1" s="342"/>
      <c r="E1" s="342"/>
      <c r="F1" s="342"/>
      <c r="G1" s="342"/>
      <c r="H1" s="342"/>
      <c r="I1" s="342"/>
    </row>
    <row r="3" spans="1:9" x14ac:dyDescent="0.2">
      <c r="B3" s="343" t="s">
        <v>55</v>
      </c>
      <c r="C3" s="343"/>
      <c r="D3" s="343"/>
      <c r="E3" s="343"/>
      <c r="F3" s="343"/>
      <c r="G3" s="343"/>
      <c r="H3" s="16"/>
    </row>
    <row r="4" spans="1:9" ht="8.25" customHeight="1" x14ac:dyDescent="0.2">
      <c r="B4" s="7"/>
      <c r="C4" s="4"/>
      <c r="D4" s="4"/>
      <c r="E4" s="5"/>
      <c r="F4" s="6"/>
      <c r="G4" s="4"/>
      <c r="H4" s="7"/>
    </row>
    <row r="5" spans="1:9" x14ac:dyDescent="0.2">
      <c r="B5" s="354" t="s">
        <v>35</v>
      </c>
      <c r="C5" s="384" t="s">
        <v>36</v>
      </c>
      <c r="D5" s="384" t="s">
        <v>50</v>
      </c>
      <c r="E5" s="344" t="s">
        <v>35</v>
      </c>
      <c r="F5" s="345"/>
      <c r="G5" s="345"/>
      <c r="H5" s="346"/>
    </row>
    <row r="6" spans="1:9" x14ac:dyDescent="0.2">
      <c r="B6" s="364"/>
      <c r="C6" s="385"/>
      <c r="D6" s="385"/>
      <c r="E6" s="183" t="s">
        <v>37</v>
      </c>
      <c r="F6" s="183" t="s">
        <v>38</v>
      </c>
      <c r="G6" s="184" t="s">
        <v>34</v>
      </c>
      <c r="H6" s="185" t="s">
        <v>39</v>
      </c>
    </row>
    <row r="7" spans="1:9" ht="15" customHeight="1" x14ac:dyDescent="0.2">
      <c r="B7" s="364"/>
      <c r="C7" s="349" t="s">
        <v>47</v>
      </c>
      <c r="D7" s="131" t="s">
        <v>47</v>
      </c>
      <c r="E7" s="18">
        <v>640</v>
      </c>
      <c r="F7" s="19">
        <v>1028</v>
      </c>
      <c r="G7" s="2">
        <v>1668</v>
      </c>
      <c r="H7" s="20">
        <v>14</v>
      </c>
    </row>
    <row r="8" spans="1:9" ht="15" x14ac:dyDescent="0.2">
      <c r="B8" s="364"/>
      <c r="C8" s="350"/>
      <c r="D8" s="132" t="s">
        <v>48</v>
      </c>
      <c r="E8" s="18">
        <v>665</v>
      </c>
      <c r="F8" s="19">
        <v>1034</v>
      </c>
      <c r="G8" s="2">
        <v>1699</v>
      </c>
      <c r="H8" s="20">
        <v>17</v>
      </c>
    </row>
    <row r="9" spans="1:9" x14ac:dyDescent="0.2">
      <c r="B9" s="364"/>
      <c r="C9" s="351"/>
      <c r="D9" s="15" t="s">
        <v>34</v>
      </c>
      <c r="E9" s="21">
        <v>1305</v>
      </c>
      <c r="F9" s="21">
        <v>2062</v>
      </c>
      <c r="G9" s="21">
        <v>3367</v>
      </c>
      <c r="H9" s="21">
        <v>31</v>
      </c>
    </row>
    <row r="10" spans="1:9" x14ac:dyDescent="0.2">
      <c r="B10" s="355"/>
      <c r="C10" s="362" t="s">
        <v>34</v>
      </c>
      <c r="D10" s="363"/>
      <c r="E10" s="40">
        <f>E9</f>
        <v>1305</v>
      </c>
      <c r="F10" s="21">
        <f>F9</f>
        <v>2062</v>
      </c>
      <c r="G10" s="21">
        <f>G9</f>
        <v>3367</v>
      </c>
      <c r="H10" s="21">
        <f>H9</f>
        <v>31</v>
      </c>
    </row>
    <row r="11" spans="1:9" x14ac:dyDescent="0.2">
      <c r="B11" s="145"/>
      <c r="C11" s="135"/>
      <c r="D11" s="135"/>
      <c r="E11" s="45"/>
      <c r="F11" s="45"/>
      <c r="G11" s="45"/>
      <c r="H11" s="45"/>
    </row>
    <row r="12" spans="1:9" x14ac:dyDescent="0.2">
      <c r="B12" s="8"/>
      <c r="C12" s="8"/>
      <c r="D12" s="8"/>
      <c r="E12" s="184" t="s">
        <v>37</v>
      </c>
      <c r="F12" s="184" t="s">
        <v>38</v>
      </c>
      <c r="G12" s="184" t="s">
        <v>34</v>
      </c>
      <c r="H12" s="45"/>
    </row>
    <row r="13" spans="1:9" x14ac:dyDescent="0.2">
      <c r="B13" s="354" t="s">
        <v>28</v>
      </c>
      <c r="C13" s="49" t="s">
        <v>29</v>
      </c>
      <c r="D13" s="166"/>
      <c r="E13" s="22">
        <v>2</v>
      </c>
      <c r="F13" s="22">
        <v>1</v>
      </c>
      <c r="G13" s="205">
        <v>3</v>
      </c>
      <c r="H13" s="45"/>
    </row>
    <row r="14" spans="1:9" x14ac:dyDescent="0.2">
      <c r="B14" s="355"/>
      <c r="C14" s="50" t="s">
        <v>30</v>
      </c>
      <c r="D14" s="167"/>
      <c r="E14" s="23">
        <v>148</v>
      </c>
      <c r="F14" s="23">
        <v>115</v>
      </c>
      <c r="G14" s="204">
        <v>263</v>
      </c>
      <c r="H14" s="9"/>
    </row>
    <row r="15" spans="1:9" ht="17.25" customHeight="1" x14ac:dyDescent="0.2">
      <c r="B15" s="12"/>
      <c r="C15" s="12"/>
      <c r="D15" s="12"/>
      <c r="E15" s="12"/>
      <c r="F15" s="12"/>
      <c r="G15" s="6"/>
      <c r="H15" s="11"/>
    </row>
    <row r="16" spans="1:9" x14ac:dyDescent="0.2">
      <c r="B16" s="343" t="s">
        <v>52</v>
      </c>
      <c r="C16" s="343"/>
      <c r="D16" s="343"/>
      <c r="E16" s="343"/>
      <c r="F16" s="343"/>
      <c r="G16" s="343"/>
      <c r="H16" s="16"/>
    </row>
    <row r="17" spans="2:11" ht="8.25" customHeight="1" x14ac:dyDescent="0.2">
      <c r="B17" s="7"/>
      <c r="C17" s="12"/>
      <c r="D17" s="12"/>
      <c r="E17" s="6"/>
      <c r="F17" s="4"/>
      <c r="G17" s="4"/>
      <c r="H17" s="11"/>
    </row>
    <row r="18" spans="2:11" ht="16.5" customHeight="1" x14ac:dyDescent="0.2">
      <c r="B18" s="12"/>
      <c r="C18" s="12"/>
      <c r="D18" s="187" t="s">
        <v>50</v>
      </c>
      <c r="E18" s="187" t="s">
        <v>37</v>
      </c>
      <c r="F18" s="188" t="s">
        <v>38</v>
      </c>
      <c r="G18" s="187" t="s">
        <v>34</v>
      </c>
      <c r="H18" s="11"/>
    </row>
    <row r="19" spans="2:11" ht="15" x14ac:dyDescent="0.2">
      <c r="B19" s="352" t="s">
        <v>40</v>
      </c>
      <c r="C19" s="372"/>
      <c r="D19" s="131" t="s">
        <v>47</v>
      </c>
      <c r="E19" s="24">
        <v>973</v>
      </c>
      <c r="F19" s="25">
        <v>1793</v>
      </c>
      <c r="G19" s="26">
        <v>2766</v>
      </c>
      <c r="H19" s="11"/>
    </row>
    <row r="20" spans="2:11" ht="15" x14ac:dyDescent="0.2">
      <c r="B20" s="353"/>
      <c r="C20" s="373"/>
      <c r="D20" s="132" t="s">
        <v>48</v>
      </c>
      <c r="E20" s="19">
        <v>167</v>
      </c>
      <c r="F20" s="18">
        <v>249</v>
      </c>
      <c r="G20" s="2">
        <v>416</v>
      </c>
      <c r="H20" s="11"/>
    </row>
    <row r="21" spans="2:11" x14ac:dyDescent="0.2">
      <c r="B21" s="374"/>
      <c r="C21" s="375"/>
      <c r="D21" s="15" t="s">
        <v>34</v>
      </c>
      <c r="E21" s="26">
        <v>1140</v>
      </c>
      <c r="F21" s="26">
        <v>2042</v>
      </c>
      <c r="G21" s="26">
        <v>3182</v>
      </c>
      <c r="H21" s="11"/>
      <c r="J21" s="150"/>
    </row>
    <row r="22" spans="2:11" ht="15" x14ac:dyDescent="0.2">
      <c r="B22" s="352" t="s">
        <v>41</v>
      </c>
      <c r="C22" s="372"/>
      <c r="D22" s="131" t="s">
        <v>47</v>
      </c>
      <c r="E22" s="36">
        <v>870</v>
      </c>
      <c r="F22" s="24">
        <v>1613</v>
      </c>
      <c r="G22" s="37">
        <v>2483</v>
      </c>
      <c r="H22" s="12"/>
    </row>
    <row r="23" spans="2:11" ht="15" x14ac:dyDescent="0.2">
      <c r="B23" s="353"/>
      <c r="C23" s="373"/>
      <c r="D23" s="132" t="s">
        <v>48</v>
      </c>
      <c r="E23" s="38">
        <v>150</v>
      </c>
      <c r="F23" s="27">
        <v>226</v>
      </c>
      <c r="G23" s="39">
        <v>376</v>
      </c>
      <c r="H23" s="12"/>
    </row>
    <row r="24" spans="2:11" x14ac:dyDescent="0.2">
      <c r="B24" s="374"/>
      <c r="C24" s="375"/>
      <c r="D24" s="15" t="s">
        <v>34</v>
      </c>
      <c r="E24" s="21">
        <v>1020</v>
      </c>
      <c r="F24" s="40">
        <v>1839</v>
      </c>
      <c r="G24" s="21">
        <v>2859</v>
      </c>
      <c r="H24" s="12"/>
      <c r="J24" s="201"/>
    </row>
    <row r="25" spans="2:11" ht="12.75" customHeight="1" x14ac:dyDescent="0.2">
      <c r="B25" s="356" t="s">
        <v>42</v>
      </c>
      <c r="C25" s="357"/>
      <c r="D25" s="131" t="s">
        <v>47</v>
      </c>
      <c r="E25" s="24">
        <v>117</v>
      </c>
      <c r="F25" s="25">
        <v>110</v>
      </c>
      <c r="G25" s="26">
        <v>227</v>
      </c>
      <c r="H25" s="12"/>
      <c r="J25" s="150"/>
    </row>
    <row r="26" spans="2:11" ht="12.75" customHeight="1" x14ac:dyDescent="0.2">
      <c r="B26" s="358"/>
      <c r="C26" s="359"/>
      <c r="D26" s="132" t="s">
        <v>48</v>
      </c>
      <c r="E26" s="19">
        <v>16</v>
      </c>
      <c r="F26" s="18">
        <v>9</v>
      </c>
      <c r="G26" s="2">
        <v>25</v>
      </c>
      <c r="H26" s="12"/>
    </row>
    <row r="27" spans="2:11" ht="12.75" customHeight="1" x14ac:dyDescent="0.2">
      <c r="B27" s="360"/>
      <c r="C27" s="361"/>
      <c r="D27" s="15" t="s">
        <v>34</v>
      </c>
      <c r="E27" s="26">
        <v>133</v>
      </c>
      <c r="F27" s="121">
        <v>119</v>
      </c>
      <c r="G27" s="122">
        <v>252</v>
      </c>
      <c r="H27" s="119"/>
      <c r="I27" s="142"/>
      <c r="J27" s="142"/>
      <c r="K27" s="153"/>
    </row>
    <row r="28" spans="2:11" ht="12.75" customHeight="1" x14ac:dyDescent="0.2">
      <c r="B28" s="356" t="s">
        <v>43</v>
      </c>
      <c r="C28" s="357"/>
      <c r="D28" s="131" t="s">
        <v>47</v>
      </c>
      <c r="E28" s="24">
        <v>102</v>
      </c>
      <c r="F28" s="25">
        <v>101</v>
      </c>
      <c r="G28" s="26">
        <v>203</v>
      </c>
      <c r="H28" s="125"/>
      <c r="I28" s="142"/>
      <c r="J28" s="142"/>
      <c r="K28" s="153"/>
    </row>
    <row r="29" spans="2:11" ht="12.75" customHeight="1" x14ac:dyDescent="0.2">
      <c r="B29" s="358"/>
      <c r="C29" s="359"/>
      <c r="D29" s="132" t="s">
        <v>48</v>
      </c>
      <c r="E29" s="19">
        <v>16</v>
      </c>
      <c r="F29" s="18">
        <v>7</v>
      </c>
      <c r="G29" s="2">
        <v>23</v>
      </c>
      <c r="H29" s="1"/>
    </row>
    <row r="30" spans="2:11" ht="12.75" customHeight="1" x14ac:dyDescent="0.2">
      <c r="B30" s="360"/>
      <c r="C30" s="361"/>
      <c r="D30" s="15" t="s">
        <v>34</v>
      </c>
      <c r="E30" s="21">
        <v>118</v>
      </c>
      <c r="F30" s="123">
        <v>108</v>
      </c>
      <c r="G30" s="124">
        <v>226</v>
      </c>
      <c r="H30" s="119"/>
      <c r="I30" s="142"/>
      <c r="J30" s="142"/>
      <c r="K30" s="153"/>
    </row>
    <row r="31" spans="2:11" ht="17.25" customHeight="1" x14ac:dyDescent="0.2">
      <c r="B31" s="11"/>
      <c r="C31" s="11"/>
      <c r="D31" s="11"/>
      <c r="E31" s="13"/>
      <c r="F31" s="13"/>
      <c r="G31" s="13"/>
      <c r="H31" s="12"/>
    </row>
    <row r="32" spans="2:11" x14ac:dyDescent="0.2">
      <c r="B32" s="343" t="s">
        <v>53</v>
      </c>
      <c r="C32" s="343"/>
      <c r="D32" s="343"/>
      <c r="E32" s="343"/>
      <c r="F32" s="343"/>
      <c r="G32" s="343"/>
      <c r="H32" s="16"/>
    </row>
    <row r="33" spans="2:10" ht="8.25" customHeight="1" x14ac:dyDescent="0.2">
      <c r="B33" s="7"/>
      <c r="C33" s="12"/>
      <c r="D33" s="12"/>
      <c r="E33" s="12"/>
      <c r="F33" s="12"/>
      <c r="G33" s="12"/>
      <c r="H33" s="12"/>
    </row>
    <row r="34" spans="2:10" ht="17.25" customHeight="1" x14ac:dyDescent="0.2">
      <c r="B34" s="8"/>
      <c r="C34" s="8"/>
      <c r="D34" s="8"/>
      <c r="E34" s="187" t="s">
        <v>37</v>
      </c>
      <c r="F34" s="188" t="s">
        <v>38</v>
      </c>
      <c r="G34" s="187" t="s">
        <v>34</v>
      </c>
      <c r="H34" s="12"/>
    </row>
    <row r="35" spans="2:10" ht="27" customHeight="1" x14ac:dyDescent="0.2">
      <c r="B35" s="356" t="s">
        <v>67</v>
      </c>
      <c r="C35" s="383"/>
      <c r="D35" s="357"/>
      <c r="E35" s="22">
        <v>1740</v>
      </c>
      <c r="F35" s="30">
        <v>3046</v>
      </c>
      <c r="G35" s="31">
        <v>4786</v>
      </c>
      <c r="H35" s="96"/>
    </row>
    <row r="36" spans="2:10" ht="12.75" customHeight="1" x14ac:dyDescent="0.2">
      <c r="B36" s="360" t="s">
        <v>44</v>
      </c>
      <c r="C36" s="371"/>
      <c r="D36" s="361"/>
      <c r="E36" s="23">
        <v>1168</v>
      </c>
      <c r="F36" s="32">
        <v>1962</v>
      </c>
      <c r="G36" s="113">
        <v>3130</v>
      </c>
      <c r="H36" s="12"/>
    </row>
    <row r="37" spans="2:10" ht="17.25" customHeight="1" x14ac:dyDescent="0.2">
      <c r="B37" s="11"/>
      <c r="C37" s="11"/>
      <c r="D37" s="11"/>
      <c r="E37" s="11"/>
      <c r="F37" s="11"/>
      <c r="G37" s="12"/>
      <c r="H37" s="12"/>
    </row>
    <row r="38" spans="2:10" x14ac:dyDescent="0.2">
      <c r="B38" s="11"/>
      <c r="C38" s="11"/>
      <c r="D38" s="11"/>
      <c r="E38" s="11"/>
      <c r="F38" s="11"/>
      <c r="G38" s="12"/>
      <c r="H38" s="16"/>
    </row>
    <row r="39" spans="2:10" x14ac:dyDescent="0.2">
      <c r="B39" s="343" t="s">
        <v>54</v>
      </c>
      <c r="C39" s="343"/>
      <c r="D39" s="343"/>
      <c r="E39" s="343"/>
      <c r="F39" s="343"/>
      <c r="G39" s="343"/>
    </row>
    <row r="40" spans="2:10" x14ac:dyDescent="0.2">
      <c r="B40" s="14"/>
      <c r="C40" s="6"/>
      <c r="D40" s="6"/>
      <c r="E40" s="4"/>
      <c r="G40" s="12"/>
    </row>
    <row r="41" spans="2:10" x14ac:dyDescent="0.2">
      <c r="B41" s="189" t="s">
        <v>45</v>
      </c>
      <c r="C41" s="189" t="s">
        <v>46</v>
      </c>
      <c r="D41" s="376" t="s">
        <v>73</v>
      </c>
      <c r="E41" s="377"/>
      <c r="F41" s="376" t="s">
        <v>34</v>
      </c>
      <c r="G41" s="377"/>
    </row>
    <row r="42" spans="2:10" x14ac:dyDescent="0.2">
      <c r="B42" s="133">
        <v>38</v>
      </c>
      <c r="C42" s="133">
        <v>29</v>
      </c>
      <c r="D42" s="378">
        <v>0</v>
      </c>
      <c r="E42" s="379"/>
      <c r="F42" s="380">
        <f>SUM(B42:E42)</f>
        <v>67</v>
      </c>
      <c r="G42" s="381"/>
    </row>
    <row r="45" spans="2:10" x14ac:dyDescent="0.2">
      <c r="B45" s="343" t="s">
        <v>231</v>
      </c>
      <c r="C45" s="343"/>
      <c r="D45" s="343"/>
      <c r="E45" s="343"/>
      <c r="F45" s="343"/>
      <c r="G45" s="343"/>
      <c r="H45" s="343"/>
      <c r="I45" s="343"/>
    </row>
    <row r="46" spans="2:10" x14ac:dyDescent="0.2">
      <c r="B46" s="7"/>
      <c r="C46" s="12"/>
      <c r="D46" s="12"/>
      <c r="E46" s="6"/>
      <c r="F46" s="4"/>
      <c r="G46" s="4"/>
    </row>
    <row r="47" spans="2:10" x14ac:dyDescent="0.2">
      <c r="D47" s="284"/>
      <c r="E47" s="366" t="s">
        <v>232</v>
      </c>
      <c r="F47" s="366"/>
      <c r="G47" s="300"/>
      <c r="H47" s="300"/>
      <c r="I47" s="300"/>
      <c r="J47" s="283"/>
    </row>
    <row r="48" spans="2:10" ht="15" x14ac:dyDescent="0.2">
      <c r="C48" s="11"/>
      <c r="D48" s="167"/>
      <c r="E48" s="286" t="s">
        <v>47</v>
      </c>
      <c r="F48" s="288" t="s">
        <v>34</v>
      </c>
    </row>
    <row r="49" spans="2:8" x14ac:dyDescent="0.2">
      <c r="B49" s="367" t="s">
        <v>233</v>
      </c>
      <c r="C49" s="368" t="s">
        <v>222</v>
      </c>
      <c r="D49" s="368"/>
      <c r="E49" s="294">
        <v>2106</v>
      </c>
      <c r="F49" s="295">
        <v>2106</v>
      </c>
    </row>
    <row r="50" spans="2:8" x14ac:dyDescent="0.2">
      <c r="B50" s="367"/>
      <c r="C50" s="368" t="s">
        <v>223</v>
      </c>
      <c r="D50" s="368"/>
      <c r="E50" s="319">
        <v>2</v>
      </c>
      <c r="F50" s="320">
        <v>2</v>
      </c>
      <c r="G50" s="147"/>
    </row>
    <row r="51" spans="2:8" x14ac:dyDescent="0.2">
      <c r="B51" s="367"/>
      <c r="C51" s="368" t="s">
        <v>224</v>
      </c>
      <c r="D51" s="368"/>
      <c r="E51" s="294">
        <v>378</v>
      </c>
      <c r="F51" s="295">
        <v>378</v>
      </c>
    </row>
    <row r="52" spans="2:8" x14ac:dyDescent="0.2">
      <c r="B52" s="367"/>
      <c r="C52" s="368" t="s">
        <v>225</v>
      </c>
      <c r="D52" s="368"/>
      <c r="E52" s="294">
        <v>141</v>
      </c>
      <c r="F52" s="295">
        <v>141</v>
      </c>
    </row>
    <row r="53" spans="2:8" x14ac:dyDescent="0.2">
      <c r="B53" s="367"/>
      <c r="C53" s="368" t="s">
        <v>226</v>
      </c>
      <c r="D53" s="368"/>
      <c r="E53" s="294">
        <v>287</v>
      </c>
      <c r="F53" s="295">
        <v>287</v>
      </c>
    </row>
    <row r="54" spans="2:8" x14ac:dyDescent="0.2">
      <c r="B54" s="367"/>
      <c r="C54" s="368" t="s">
        <v>227</v>
      </c>
      <c r="D54" s="368"/>
      <c r="E54" s="294">
        <v>228</v>
      </c>
      <c r="F54" s="295">
        <v>228</v>
      </c>
    </row>
    <row r="55" spans="2:8" x14ac:dyDescent="0.2">
      <c r="B55" s="367"/>
      <c r="C55" s="369" t="s">
        <v>228</v>
      </c>
      <c r="D55" s="369"/>
      <c r="E55" s="297">
        <v>3142</v>
      </c>
      <c r="F55" s="295">
        <v>3142</v>
      </c>
    </row>
    <row r="56" spans="2:8" x14ac:dyDescent="0.2">
      <c r="B56" s="367"/>
      <c r="C56" s="369" t="s">
        <v>229</v>
      </c>
      <c r="D56" s="369"/>
      <c r="E56" s="297">
        <v>257</v>
      </c>
      <c r="F56" s="295">
        <v>257</v>
      </c>
    </row>
    <row r="57" spans="2:8" x14ac:dyDescent="0.2">
      <c r="B57" s="285"/>
      <c r="C57" s="291"/>
      <c r="D57" s="291"/>
      <c r="E57" s="135"/>
      <c r="F57" s="45"/>
      <c r="G57" s="45"/>
      <c r="H57" s="45"/>
    </row>
    <row r="58" spans="2:8" ht="40.5" customHeight="1" x14ac:dyDescent="0.2">
      <c r="B58" s="365" t="s">
        <v>230</v>
      </c>
      <c r="C58" s="365"/>
      <c r="D58" s="365"/>
      <c r="E58" s="365"/>
      <c r="F58" s="365"/>
      <c r="G58" s="301"/>
      <c r="H58" s="301"/>
    </row>
  </sheetData>
  <customSheetViews>
    <customSheetView guid="{4BF6A69F-C29D-460A-9E84-5045F8F80EEB}" showGridLines="0">
      <selection activeCell="J32" sqref="J32"/>
      <pageMargins left="0.19685039370078741" right="0.15748031496062992" top="0.19685039370078741" bottom="0.19685039370078741" header="0.31496062992125984" footer="0.31496062992125984"/>
      <pageSetup paperSize="9" orientation="portrait"/>
    </customSheetView>
  </customSheetViews>
  <mergeCells count="34">
    <mergeCell ref="E47:F47"/>
    <mergeCell ref="B58:F58"/>
    <mergeCell ref="B45:I45"/>
    <mergeCell ref="B49:B56"/>
    <mergeCell ref="C49:D49"/>
    <mergeCell ref="C50:D50"/>
    <mergeCell ref="C51:D51"/>
    <mergeCell ref="C52:D52"/>
    <mergeCell ref="C53:D53"/>
    <mergeCell ref="C54:D54"/>
    <mergeCell ref="C55:D55"/>
    <mergeCell ref="C56:D56"/>
    <mergeCell ref="B13:B14"/>
    <mergeCell ref="B28:C30"/>
    <mergeCell ref="B16:G16"/>
    <mergeCell ref="B19:C21"/>
    <mergeCell ref="B22:C24"/>
    <mergeCell ref="B25:C27"/>
    <mergeCell ref="D42:E42"/>
    <mergeCell ref="F42:G42"/>
    <mergeCell ref="B32:G32"/>
    <mergeCell ref="B39:G39"/>
    <mergeCell ref="D41:E41"/>
    <mergeCell ref="F41:G41"/>
    <mergeCell ref="B35:D35"/>
    <mergeCell ref="B36:D36"/>
    <mergeCell ref="A1:I1"/>
    <mergeCell ref="B3:G3"/>
    <mergeCell ref="B5:B10"/>
    <mergeCell ref="C5:C6"/>
    <mergeCell ref="D5:D6"/>
    <mergeCell ref="E5:H5"/>
    <mergeCell ref="C7:C9"/>
    <mergeCell ref="C10:D10"/>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8">
    <tabColor rgb="FF009CC1"/>
  </sheetPr>
  <dimension ref="A1:L59"/>
  <sheetViews>
    <sheetView showGridLines="0" workbookViewId="0">
      <pane ySplit="1" topLeftCell="A2" activePane="bottomLeft" state="frozen"/>
      <selection pane="bottomLeft" activeCell="J20" sqref="J20"/>
    </sheetView>
  </sheetViews>
  <sheetFormatPr baseColWidth="10" defaultRowHeight="12.75" x14ac:dyDescent="0.2"/>
  <cols>
    <col min="1" max="1" width="2.140625" style="3" customWidth="1"/>
    <col min="2" max="2" width="20.85546875" style="3" customWidth="1"/>
    <col min="3" max="4" width="16"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76</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5930</v>
      </c>
      <c r="F7" s="19">
        <v>650</v>
      </c>
      <c r="G7" s="2">
        <v>6580</v>
      </c>
      <c r="H7" s="20">
        <v>673</v>
      </c>
    </row>
    <row r="8" spans="1:9" ht="15" x14ac:dyDescent="0.2">
      <c r="B8" s="364"/>
      <c r="C8" s="350"/>
      <c r="D8" s="132" t="s">
        <v>48</v>
      </c>
      <c r="E8" s="18">
        <v>17651</v>
      </c>
      <c r="F8" s="19">
        <v>1792</v>
      </c>
      <c r="G8" s="2">
        <v>19443</v>
      </c>
      <c r="H8" s="20">
        <v>1347</v>
      </c>
    </row>
    <row r="9" spans="1:9" x14ac:dyDescent="0.2">
      <c r="B9" s="364"/>
      <c r="C9" s="351"/>
      <c r="D9" s="15" t="s">
        <v>34</v>
      </c>
      <c r="E9" s="21">
        <v>23581</v>
      </c>
      <c r="F9" s="21">
        <v>2442</v>
      </c>
      <c r="G9" s="21">
        <v>26023</v>
      </c>
      <c r="H9" s="21">
        <v>2020</v>
      </c>
    </row>
    <row r="10" spans="1:9" x14ac:dyDescent="0.2">
      <c r="B10" s="355"/>
      <c r="C10" s="362" t="s">
        <v>34</v>
      </c>
      <c r="D10" s="363"/>
      <c r="E10" s="21">
        <f>E9</f>
        <v>23581</v>
      </c>
      <c r="F10" s="21">
        <f t="shared" ref="F10:H10" si="0">F9</f>
        <v>2442</v>
      </c>
      <c r="G10" s="21">
        <f t="shared" si="0"/>
        <v>26023</v>
      </c>
      <c r="H10" s="21">
        <f t="shared" si="0"/>
        <v>2020</v>
      </c>
    </row>
    <row r="11" spans="1:9" x14ac:dyDescent="0.2">
      <c r="B11" s="12"/>
      <c r="C11" s="12"/>
      <c r="D11" s="12"/>
      <c r="E11" s="12"/>
      <c r="F11" s="12"/>
      <c r="G11" s="9"/>
      <c r="H11" s="45"/>
    </row>
    <row r="12" spans="1:9" x14ac:dyDescent="0.2">
      <c r="B12" s="8"/>
      <c r="C12" s="8"/>
      <c r="D12" s="8"/>
      <c r="E12" s="187" t="s">
        <v>37</v>
      </c>
      <c r="F12" s="187" t="s">
        <v>38</v>
      </c>
      <c r="G12" s="187" t="s">
        <v>34</v>
      </c>
      <c r="H12" s="9"/>
    </row>
    <row r="13" spans="1:9" ht="16.5" customHeight="1" x14ac:dyDescent="0.2">
      <c r="B13" s="354" t="s">
        <v>28</v>
      </c>
      <c r="C13" s="49" t="s">
        <v>29</v>
      </c>
      <c r="D13" s="166"/>
      <c r="E13" s="47">
        <v>315</v>
      </c>
      <c r="F13" s="22">
        <v>27</v>
      </c>
      <c r="G13" s="31">
        <v>342</v>
      </c>
    </row>
    <row r="14" spans="1:9" ht="15.75" customHeight="1" x14ac:dyDescent="0.2">
      <c r="B14" s="355"/>
      <c r="C14" s="50" t="s">
        <v>30</v>
      </c>
      <c r="D14" s="167"/>
      <c r="E14" s="48">
        <v>6632</v>
      </c>
      <c r="F14" s="23">
        <v>467</v>
      </c>
      <c r="G14" s="33">
        <v>7099</v>
      </c>
    </row>
    <row r="15" spans="1:9" ht="17.25" customHeight="1" x14ac:dyDescent="0.2">
      <c r="B15" s="12"/>
      <c r="C15" s="12"/>
      <c r="D15" s="12"/>
      <c r="E15" s="12"/>
      <c r="F15" s="12"/>
      <c r="G15" s="6"/>
    </row>
    <row r="16" spans="1:9" x14ac:dyDescent="0.2">
      <c r="B16" s="343" t="s">
        <v>52</v>
      </c>
      <c r="C16" s="343"/>
      <c r="D16" s="343"/>
      <c r="E16" s="343"/>
      <c r="F16" s="343"/>
      <c r="G16" s="343"/>
      <c r="H16" s="16"/>
    </row>
    <row r="17" spans="2:12" ht="8.25" customHeight="1" x14ac:dyDescent="0.2">
      <c r="B17" s="7"/>
      <c r="C17" s="12"/>
      <c r="D17" s="12"/>
      <c r="E17" s="6"/>
      <c r="F17" s="4"/>
      <c r="G17" s="4"/>
      <c r="H17" s="11"/>
    </row>
    <row r="18" spans="2:12" ht="16.5" customHeight="1" x14ac:dyDescent="0.2">
      <c r="B18" s="12"/>
      <c r="C18" s="12"/>
      <c r="D18" s="187" t="s">
        <v>50</v>
      </c>
      <c r="E18" s="187" t="s">
        <v>37</v>
      </c>
      <c r="F18" s="188" t="s">
        <v>38</v>
      </c>
      <c r="G18" s="187" t="s">
        <v>34</v>
      </c>
      <c r="H18" s="11"/>
    </row>
    <row r="19" spans="2:12" ht="15" x14ac:dyDescent="0.2">
      <c r="B19" s="352" t="s">
        <v>40</v>
      </c>
      <c r="C19" s="372"/>
      <c r="D19" s="131" t="s">
        <v>47</v>
      </c>
      <c r="E19" s="24">
        <v>11092</v>
      </c>
      <c r="F19" s="25">
        <v>1148</v>
      </c>
      <c r="G19" s="26">
        <v>12240</v>
      </c>
      <c r="H19" s="11"/>
    </row>
    <row r="20" spans="2:12" ht="15" x14ac:dyDescent="0.2">
      <c r="B20" s="353"/>
      <c r="C20" s="373"/>
      <c r="D20" s="132" t="s">
        <v>48</v>
      </c>
      <c r="E20" s="19">
        <v>3540</v>
      </c>
      <c r="F20" s="18">
        <v>464</v>
      </c>
      <c r="G20" s="2">
        <v>4004</v>
      </c>
      <c r="H20" s="11"/>
    </row>
    <row r="21" spans="2:12" x14ac:dyDescent="0.2">
      <c r="B21" s="374"/>
      <c r="C21" s="375"/>
      <c r="D21" s="15" t="s">
        <v>34</v>
      </c>
      <c r="E21" s="26">
        <v>14632</v>
      </c>
      <c r="F21" s="35">
        <v>1612</v>
      </c>
      <c r="G21" s="26">
        <v>16244</v>
      </c>
      <c r="H21" s="11"/>
    </row>
    <row r="22" spans="2:12" ht="15" x14ac:dyDescent="0.2">
      <c r="B22" s="352" t="s">
        <v>41</v>
      </c>
      <c r="C22" s="372"/>
      <c r="D22" s="131" t="s">
        <v>47</v>
      </c>
      <c r="E22" s="36">
        <v>10123</v>
      </c>
      <c r="F22" s="24">
        <v>996</v>
      </c>
      <c r="G22" s="37">
        <v>11119</v>
      </c>
      <c r="H22" s="12"/>
    </row>
    <row r="23" spans="2:12" ht="15" x14ac:dyDescent="0.2">
      <c r="B23" s="353"/>
      <c r="C23" s="373"/>
      <c r="D23" s="132" t="s">
        <v>48</v>
      </c>
      <c r="E23" s="38">
        <v>3127</v>
      </c>
      <c r="F23" s="27">
        <v>396</v>
      </c>
      <c r="G23" s="39">
        <v>3523</v>
      </c>
      <c r="H23" s="12"/>
    </row>
    <row r="24" spans="2:12" x14ac:dyDescent="0.2">
      <c r="B24" s="374"/>
      <c r="C24" s="375"/>
      <c r="D24" s="15" t="s">
        <v>34</v>
      </c>
      <c r="E24" s="21">
        <v>13250</v>
      </c>
      <c r="F24" s="40">
        <v>1392</v>
      </c>
      <c r="G24" s="21">
        <v>14642</v>
      </c>
      <c r="H24" s="12"/>
    </row>
    <row r="25" spans="2:12" ht="12.75" customHeight="1" x14ac:dyDescent="0.2">
      <c r="B25" s="356" t="s">
        <v>42</v>
      </c>
      <c r="C25" s="357"/>
      <c r="D25" s="131" t="s">
        <v>47</v>
      </c>
      <c r="E25" s="24">
        <v>4580</v>
      </c>
      <c r="F25" s="25">
        <v>299</v>
      </c>
      <c r="G25" s="26">
        <v>4879</v>
      </c>
      <c r="H25" s="12"/>
    </row>
    <row r="26" spans="2:12" ht="12.75" customHeight="1" x14ac:dyDescent="0.2">
      <c r="B26" s="358"/>
      <c r="C26" s="359"/>
      <c r="D26" s="132" t="s">
        <v>48</v>
      </c>
      <c r="E26" s="19">
        <v>1462</v>
      </c>
      <c r="F26" s="18">
        <v>124</v>
      </c>
      <c r="G26" s="2">
        <v>1586</v>
      </c>
      <c r="H26" s="12"/>
    </row>
    <row r="27" spans="2:12" ht="12.75" customHeight="1" x14ac:dyDescent="0.2">
      <c r="B27" s="360"/>
      <c r="C27" s="361"/>
      <c r="D27" s="15" t="s">
        <v>34</v>
      </c>
      <c r="E27" s="26">
        <v>6042</v>
      </c>
      <c r="F27" s="35">
        <v>423</v>
      </c>
      <c r="G27" s="26">
        <v>6465</v>
      </c>
      <c r="H27" s="12"/>
      <c r="J27" s="150"/>
    </row>
    <row r="28" spans="2:12" ht="12.75" customHeight="1" x14ac:dyDescent="0.2">
      <c r="B28" s="356" t="s">
        <v>43</v>
      </c>
      <c r="C28" s="357"/>
      <c r="D28" s="131" t="s">
        <v>47</v>
      </c>
      <c r="E28" s="24">
        <v>4056</v>
      </c>
      <c r="F28" s="25">
        <v>254</v>
      </c>
      <c r="G28" s="26">
        <v>4310</v>
      </c>
      <c r="H28" s="1"/>
    </row>
    <row r="29" spans="2:12" ht="12.75" customHeight="1" x14ac:dyDescent="0.2">
      <c r="B29" s="358"/>
      <c r="C29" s="359"/>
      <c r="D29" s="132" t="s">
        <v>48</v>
      </c>
      <c r="E29" s="19">
        <v>1263</v>
      </c>
      <c r="F29" s="18">
        <v>109</v>
      </c>
      <c r="G29" s="2">
        <v>1372</v>
      </c>
      <c r="H29" s="1"/>
      <c r="J29" s="199"/>
    </row>
    <row r="30" spans="2:12" ht="12.75" customHeight="1" x14ac:dyDescent="0.2">
      <c r="B30" s="360"/>
      <c r="C30" s="361"/>
      <c r="D30" s="15" t="s">
        <v>34</v>
      </c>
      <c r="E30" s="21">
        <v>5319</v>
      </c>
      <c r="F30" s="40">
        <v>363</v>
      </c>
      <c r="G30" s="21">
        <v>5682</v>
      </c>
      <c r="H30" s="198"/>
      <c r="J30" s="150"/>
    </row>
    <row r="31" spans="2:12" x14ac:dyDescent="0.2">
      <c r="B31" s="386" t="s">
        <v>1</v>
      </c>
      <c r="C31" s="387"/>
      <c r="D31" s="388"/>
      <c r="E31" s="191">
        <v>206</v>
      </c>
      <c r="F31" s="191">
        <v>651</v>
      </c>
      <c r="G31" s="192">
        <v>857</v>
      </c>
      <c r="K31" s="142"/>
      <c r="L31" s="119"/>
    </row>
    <row r="32" spans="2:12" ht="17.25" customHeight="1" x14ac:dyDescent="0.2">
      <c r="B32" s="11"/>
      <c r="C32" s="11"/>
      <c r="D32" s="11"/>
      <c r="E32" s="13"/>
      <c r="F32" s="13"/>
      <c r="G32" s="13"/>
      <c r="L32" s="98"/>
    </row>
    <row r="33" spans="2:12" x14ac:dyDescent="0.2">
      <c r="B33" s="343" t="s">
        <v>53</v>
      </c>
      <c r="C33" s="343"/>
      <c r="D33" s="343"/>
      <c r="E33" s="343"/>
      <c r="F33" s="343"/>
      <c r="G33" s="343"/>
      <c r="L33" s="16"/>
    </row>
    <row r="34" spans="2:12" ht="8.25" customHeight="1" x14ac:dyDescent="0.2">
      <c r="B34" s="7"/>
      <c r="C34" s="12"/>
      <c r="D34" s="12"/>
      <c r="E34" s="12"/>
      <c r="F34" s="12"/>
      <c r="G34" s="12"/>
      <c r="H34" s="12"/>
      <c r="J34" s="145"/>
      <c r="K34" s="145"/>
      <c r="L34" s="145"/>
    </row>
    <row r="35" spans="2:12" ht="17.25" customHeight="1" x14ac:dyDescent="0.2">
      <c r="B35" s="8"/>
      <c r="C35" s="8"/>
      <c r="D35" s="8"/>
      <c r="E35" s="187" t="s">
        <v>37</v>
      </c>
      <c r="F35" s="188" t="s">
        <v>38</v>
      </c>
      <c r="G35" s="187" t="s">
        <v>34</v>
      </c>
      <c r="H35" s="12"/>
      <c r="J35" s="145"/>
      <c r="K35" s="145"/>
      <c r="L35" s="145"/>
    </row>
    <row r="36" spans="2:12" ht="27" customHeight="1" x14ac:dyDescent="0.2">
      <c r="B36" s="356" t="s">
        <v>67</v>
      </c>
      <c r="C36" s="383"/>
      <c r="D36" s="357"/>
      <c r="E36" s="22">
        <v>52725</v>
      </c>
      <c r="F36" s="30">
        <v>5803</v>
      </c>
      <c r="G36" s="31">
        <v>58528</v>
      </c>
      <c r="H36" s="96"/>
      <c r="J36" s="52"/>
      <c r="K36" s="145"/>
      <c r="L36" s="145"/>
    </row>
    <row r="37" spans="2:12" ht="12.75" customHeight="1" x14ac:dyDescent="0.2">
      <c r="B37" s="360" t="s">
        <v>44</v>
      </c>
      <c r="C37" s="371"/>
      <c r="D37" s="361"/>
      <c r="E37" s="23">
        <v>28206</v>
      </c>
      <c r="F37" s="32">
        <v>2803</v>
      </c>
      <c r="G37" s="113">
        <v>31009</v>
      </c>
      <c r="H37" s="96"/>
      <c r="J37" s="52"/>
      <c r="K37" s="145"/>
      <c r="L37" s="145"/>
    </row>
    <row r="38" spans="2:12" ht="8.25" customHeight="1" x14ac:dyDescent="0.2">
      <c r="B38" s="190"/>
      <c r="C38" s="11"/>
      <c r="D38" s="11"/>
      <c r="E38" s="11"/>
      <c r="F38" s="11"/>
      <c r="G38" s="12"/>
      <c r="H38" s="12"/>
    </row>
    <row r="39" spans="2:12" x14ac:dyDescent="0.2">
      <c r="B39" s="11"/>
      <c r="C39" s="11"/>
      <c r="D39" s="11"/>
      <c r="E39" s="11"/>
      <c r="F39" s="11"/>
      <c r="G39" s="12"/>
    </row>
    <row r="40" spans="2:12" x14ac:dyDescent="0.2">
      <c r="B40" s="343" t="s">
        <v>54</v>
      </c>
      <c r="C40" s="343"/>
      <c r="D40" s="343"/>
      <c r="E40" s="343"/>
      <c r="F40" s="343"/>
      <c r="G40" s="343"/>
    </row>
    <row r="41" spans="2:12" x14ac:dyDescent="0.2">
      <c r="B41" s="14"/>
      <c r="C41" s="6"/>
      <c r="D41" s="6"/>
      <c r="E41" s="4"/>
      <c r="G41" s="12"/>
    </row>
    <row r="42" spans="2:12" x14ac:dyDescent="0.2">
      <c r="B42" s="189" t="s">
        <v>45</v>
      </c>
      <c r="C42" s="189" t="s">
        <v>46</v>
      </c>
      <c r="D42" s="376" t="s">
        <v>73</v>
      </c>
      <c r="E42" s="377"/>
      <c r="F42" s="376" t="s">
        <v>34</v>
      </c>
      <c r="G42" s="377"/>
    </row>
    <row r="43" spans="2:12" x14ac:dyDescent="0.2">
      <c r="B43" s="133">
        <v>366</v>
      </c>
      <c r="C43" s="133">
        <v>107</v>
      </c>
      <c r="D43" s="378">
        <v>6</v>
      </c>
      <c r="E43" s="379"/>
      <c r="F43" s="380">
        <f>SUM(B43:E43)</f>
        <v>479</v>
      </c>
      <c r="G43" s="381"/>
    </row>
    <row r="46" spans="2:12" x14ac:dyDescent="0.2">
      <c r="B46" s="343" t="s">
        <v>231</v>
      </c>
      <c r="C46" s="343"/>
      <c r="D46" s="343"/>
      <c r="E46" s="343"/>
      <c r="F46" s="343"/>
      <c r="G46" s="343"/>
      <c r="H46" s="343"/>
      <c r="I46" s="343"/>
    </row>
    <row r="47" spans="2:12" x14ac:dyDescent="0.2">
      <c r="B47" s="7"/>
      <c r="C47" s="12"/>
      <c r="D47" s="12"/>
      <c r="E47" s="6"/>
      <c r="F47" s="4"/>
      <c r="G47" s="4"/>
    </row>
    <row r="48" spans="2:12" x14ac:dyDescent="0.2">
      <c r="D48" s="284"/>
      <c r="E48" s="366" t="s">
        <v>232</v>
      </c>
      <c r="F48" s="366"/>
      <c r="G48" s="300"/>
      <c r="H48" s="300"/>
      <c r="I48" s="300"/>
    </row>
    <row r="49" spans="2:8" ht="15" x14ac:dyDescent="0.2">
      <c r="C49" s="11"/>
      <c r="D49" s="167"/>
      <c r="E49" s="286" t="s">
        <v>47</v>
      </c>
      <c r="F49" s="288" t="s">
        <v>34</v>
      </c>
    </row>
    <row r="50" spans="2:8" x14ac:dyDescent="0.2">
      <c r="B50" s="367" t="s">
        <v>233</v>
      </c>
      <c r="C50" s="368" t="s">
        <v>222</v>
      </c>
      <c r="D50" s="368"/>
      <c r="E50" s="319">
        <v>16842</v>
      </c>
      <c r="F50" s="320">
        <v>16842</v>
      </c>
      <c r="G50" s="147"/>
    </row>
    <row r="51" spans="2:8" x14ac:dyDescent="0.2">
      <c r="B51" s="367"/>
      <c r="C51" s="368" t="s">
        <v>223</v>
      </c>
      <c r="D51" s="368"/>
      <c r="E51" s="294">
        <v>61</v>
      </c>
      <c r="F51" s="295">
        <v>61</v>
      </c>
    </row>
    <row r="52" spans="2:8" x14ac:dyDescent="0.2">
      <c r="B52" s="367"/>
      <c r="C52" s="368" t="s">
        <v>224</v>
      </c>
      <c r="D52" s="368"/>
      <c r="E52" s="294">
        <v>1293</v>
      </c>
      <c r="F52" s="295">
        <v>1293</v>
      </c>
    </row>
    <row r="53" spans="2:8" x14ac:dyDescent="0.2">
      <c r="B53" s="367"/>
      <c r="C53" s="368" t="s">
        <v>225</v>
      </c>
      <c r="D53" s="368"/>
      <c r="E53" s="294">
        <v>2359</v>
      </c>
      <c r="F53" s="295">
        <v>2359</v>
      </c>
    </row>
    <row r="54" spans="2:8" x14ac:dyDescent="0.2">
      <c r="B54" s="367"/>
      <c r="C54" s="368" t="s">
        <v>226</v>
      </c>
      <c r="D54" s="368"/>
      <c r="E54" s="294">
        <v>2819</v>
      </c>
      <c r="F54" s="295">
        <v>2819</v>
      </c>
    </row>
    <row r="55" spans="2:8" x14ac:dyDescent="0.2">
      <c r="B55" s="367"/>
      <c r="C55" s="368" t="s">
        <v>227</v>
      </c>
      <c r="D55" s="368"/>
      <c r="E55" s="294">
        <v>1019</v>
      </c>
      <c r="F55" s="295">
        <v>1019</v>
      </c>
    </row>
    <row r="56" spans="2:8" x14ac:dyDescent="0.2">
      <c r="B56" s="367"/>
      <c r="C56" s="369" t="s">
        <v>228</v>
      </c>
      <c r="D56" s="369"/>
      <c r="E56" s="297">
        <f>SUM(E50:E55)</f>
        <v>24393</v>
      </c>
      <c r="F56" s="295">
        <v>24393</v>
      </c>
    </row>
    <row r="57" spans="2:8" x14ac:dyDescent="0.2">
      <c r="B57" s="367"/>
      <c r="C57" s="369" t="s">
        <v>229</v>
      </c>
      <c r="D57" s="369"/>
      <c r="E57" s="297">
        <v>1968</v>
      </c>
      <c r="F57" s="295">
        <v>1968</v>
      </c>
    </row>
    <row r="58" spans="2:8" x14ac:dyDescent="0.2">
      <c r="B58" s="285"/>
      <c r="C58" s="291"/>
      <c r="D58" s="291"/>
      <c r="E58" s="135"/>
      <c r="F58" s="45"/>
      <c r="G58" s="45"/>
      <c r="H58" s="45"/>
    </row>
    <row r="59" spans="2:8" ht="43.5" customHeight="1" x14ac:dyDescent="0.2">
      <c r="B59" s="365" t="s">
        <v>230</v>
      </c>
      <c r="C59" s="365"/>
      <c r="D59" s="365"/>
      <c r="E59" s="365"/>
      <c r="F59" s="365"/>
      <c r="G59" s="301"/>
      <c r="H59" s="301"/>
    </row>
  </sheetData>
  <customSheetViews>
    <customSheetView guid="{4BF6A69F-C29D-460A-9E84-5045F8F80EEB}" showGridLines="0">
      <selection activeCell="R56" sqref="R55:R56"/>
      <pageMargins left="0.19685039370078741" right="0.15748031496062992" top="0.19685039370078741" bottom="0.19685039370078741" header="0.31496062992125984" footer="0.31496062992125984"/>
      <pageSetup paperSize="9" orientation="portrait"/>
    </customSheetView>
  </customSheetViews>
  <mergeCells count="35">
    <mergeCell ref="B59:F59"/>
    <mergeCell ref="B46:I46"/>
    <mergeCell ref="E48:F48"/>
    <mergeCell ref="B50:B57"/>
    <mergeCell ref="C50:D50"/>
    <mergeCell ref="C51:D51"/>
    <mergeCell ref="C52:D52"/>
    <mergeCell ref="C53:D53"/>
    <mergeCell ref="C54:D54"/>
    <mergeCell ref="C55:D55"/>
    <mergeCell ref="C56:D56"/>
    <mergeCell ref="C57:D57"/>
    <mergeCell ref="B13:B14"/>
    <mergeCell ref="B31:D31"/>
    <mergeCell ref="F42:G42"/>
    <mergeCell ref="B16:G16"/>
    <mergeCell ref="B19:C21"/>
    <mergeCell ref="B22:C24"/>
    <mergeCell ref="B25:C27"/>
    <mergeCell ref="B28:C30"/>
    <mergeCell ref="D43:E43"/>
    <mergeCell ref="F43:G43"/>
    <mergeCell ref="B33:G33"/>
    <mergeCell ref="B40:G40"/>
    <mergeCell ref="D42:E42"/>
    <mergeCell ref="B36:D36"/>
    <mergeCell ref="B37:D37"/>
    <mergeCell ref="A1:I1"/>
    <mergeCell ref="B3:G3"/>
    <mergeCell ref="B5:B10"/>
    <mergeCell ref="C5:C6"/>
    <mergeCell ref="D5:D6"/>
    <mergeCell ref="E5:H5"/>
    <mergeCell ref="C7:C9"/>
    <mergeCell ref="C10:D10"/>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8">
    <tabColor rgb="FF009CC1"/>
  </sheetPr>
  <dimension ref="A1:N58"/>
  <sheetViews>
    <sheetView showGridLines="0" workbookViewId="0">
      <pane ySplit="1" topLeftCell="A2" activePane="bottomLeft" state="frozen"/>
      <selection pane="bottomLeft" sqref="A1:XFD1"/>
    </sheetView>
  </sheetViews>
  <sheetFormatPr baseColWidth="10" defaultRowHeight="12.75" x14ac:dyDescent="0.2"/>
  <cols>
    <col min="1" max="1" width="2.140625" style="3" customWidth="1"/>
    <col min="2" max="2" width="20.85546875" style="3" customWidth="1"/>
    <col min="3" max="4" width="15.570312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81</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1271</v>
      </c>
      <c r="F7" s="19">
        <v>8</v>
      </c>
      <c r="G7" s="2">
        <v>1279</v>
      </c>
      <c r="H7" s="20">
        <v>63</v>
      </c>
    </row>
    <row r="8" spans="1:9" ht="15" x14ac:dyDescent="0.2">
      <c r="B8" s="364"/>
      <c r="C8" s="350"/>
      <c r="D8" s="132" t="s">
        <v>48</v>
      </c>
      <c r="E8" s="18">
        <v>5012</v>
      </c>
      <c r="F8" s="19">
        <v>33</v>
      </c>
      <c r="G8" s="2">
        <v>5045</v>
      </c>
      <c r="H8" s="20">
        <v>102</v>
      </c>
    </row>
    <row r="9" spans="1:9" x14ac:dyDescent="0.2">
      <c r="B9" s="364"/>
      <c r="C9" s="351"/>
      <c r="D9" s="15" t="s">
        <v>34</v>
      </c>
      <c r="E9" s="21">
        <v>6283</v>
      </c>
      <c r="F9" s="21">
        <v>41</v>
      </c>
      <c r="G9" s="21">
        <v>6324</v>
      </c>
      <c r="H9" s="21">
        <v>165</v>
      </c>
    </row>
    <row r="10" spans="1:9" x14ac:dyDescent="0.2">
      <c r="B10" s="355"/>
      <c r="C10" s="362" t="s">
        <v>34</v>
      </c>
      <c r="D10" s="363"/>
      <c r="E10" s="21">
        <f>E9</f>
        <v>6283</v>
      </c>
      <c r="F10" s="21">
        <f t="shared" ref="F10:H10" si="0">F9</f>
        <v>41</v>
      </c>
      <c r="G10" s="21">
        <f t="shared" si="0"/>
        <v>6324</v>
      </c>
      <c r="H10" s="21">
        <f t="shared" si="0"/>
        <v>165</v>
      </c>
    </row>
    <row r="11" spans="1:9" x14ac:dyDescent="0.2">
      <c r="B11" s="145"/>
      <c r="C11" s="135"/>
      <c r="D11" s="135"/>
      <c r="E11" s="45"/>
      <c r="F11" s="45"/>
      <c r="G11" s="45"/>
      <c r="H11" s="45"/>
    </row>
    <row r="12" spans="1:9" x14ac:dyDescent="0.2">
      <c r="B12" s="8"/>
      <c r="C12" s="8"/>
      <c r="D12" s="8"/>
      <c r="E12" s="187" t="s">
        <v>37</v>
      </c>
      <c r="F12" s="187" t="s">
        <v>38</v>
      </c>
      <c r="G12" s="187" t="s">
        <v>34</v>
      </c>
      <c r="H12" s="9"/>
    </row>
    <row r="13" spans="1:9" ht="16.5" customHeight="1" x14ac:dyDescent="0.2">
      <c r="B13" s="354" t="s">
        <v>28</v>
      </c>
      <c r="C13" s="49" t="s">
        <v>29</v>
      </c>
      <c r="D13" s="166"/>
      <c r="E13" s="47">
        <v>117</v>
      </c>
      <c r="F13" s="22">
        <v>0</v>
      </c>
      <c r="G13" s="31">
        <v>117</v>
      </c>
    </row>
    <row r="14" spans="1:9" ht="17.25" customHeight="1" x14ac:dyDescent="0.2">
      <c r="B14" s="355"/>
      <c r="C14" s="50" t="s">
        <v>30</v>
      </c>
      <c r="D14" s="167"/>
      <c r="E14" s="48">
        <v>1680</v>
      </c>
      <c r="F14" s="23">
        <v>5</v>
      </c>
      <c r="G14" s="33">
        <v>1685</v>
      </c>
    </row>
    <row r="15" spans="1:9" ht="17.25" customHeight="1" x14ac:dyDescent="0.2">
      <c r="B15" s="11"/>
    </row>
    <row r="16" spans="1:9" x14ac:dyDescent="0.2">
      <c r="B16" s="343" t="s">
        <v>52</v>
      </c>
      <c r="C16" s="343"/>
      <c r="D16" s="343"/>
      <c r="E16" s="343"/>
      <c r="F16" s="343"/>
      <c r="G16" s="343"/>
      <c r="H16" s="16"/>
    </row>
    <row r="17" spans="2:14" ht="8.25" customHeight="1" x14ac:dyDescent="0.2">
      <c r="B17" s="7"/>
      <c r="C17" s="12"/>
      <c r="D17" s="12"/>
      <c r="E17" s="6"/>
      <c r="F17" s="4"/>
      <c r="G17" s="4"/>
      <c r="H17" s="11"/>
    </row>
    <row r="18" spans="2:14" ht="16.5" customHeight="1" x14ac:dyDescent="0.2">
      <c r="B18" s="12"/>
      <c r="C18" s="12"/>
      <c r="D18" s="187" t="s">
        <v>50</v>
      </c>
      <c r="E18" s="187" t="s">
        <v>37</v>
      </c>
      <c r="F18" s="188" t="s">
        <v>38</v>
      </c>
      <c r="G18" s="187" t="s">
        <v>34</v>
      </c>
      <c r="H18" s="11"/>
    </row>
    <row r="19" spans="2:14" ht="15" x14ac:dyDescent="0.2">
      <c r="B19" s="352" t="s">
        <v>40</v>
      </c>
      <c r="C19" s="372"/>
      <c r="D19" s="131" t="s">
        <v>47</v>
      </c>
      <c r="E19" s="24">
        <v>2905</v>
      </c>
      <c r="F19" s="25">
        <v>19</v>
      </c>
      <c r="G19" s="26">
        <v>2924</v>
      </c>
      <c r="H19" s="11"/>
    </row>
    <row r="20" spans="2:14" ht="15" x14ac:dyDescent="0.2">
      <c r="B20" s="353"/>
      <c r="C20" s="373"/>
      <c r="D20" s="132" t="s">
        <v>48</v>
      </c>
      <c r="E20" s="19">
        <v>901</v>
      </c>
      <c r="F20" s="18">
        <v>18</v>
      </c>
      <c r="G20" s="2">
        <v>919</v>
      </c>
      <c r="H20" s="11"/>
    </row>
    <row r="21" spans="2:14" x14ac:dyDescent="0.2">
      <c r="B21" s="374"/>
      <c r="C21" s="375"/>
      <c r="D21" s="15" t="s">
        <v>34</v>
      </c>
      <c r="E21" s="26">
        <v>3806</v>
      </c>
      <c r="F21" s="35">
        <v>37</v>
      </c>
      <c r="G21" s="26">
        <v>3843</v>
      </c>
      <c r="H21" s="193"/>
    </row>
    <row r="22" spans="2:14" ht="15" x14ac:dyDescent="0.2">
      <c r="B22" s="352" t="s">
        <v>41</v>
      </c>
      <c r="C22" s="372"/>
      <c r="D22" s="131" t="s">
        <v>47</v>
      </c>
      <c r="E22" s="36">
        <v>2721</v>
      </c>
      <c r="F22" s="24">
        <v>17</v>
      </c>
      <c r="G22" s="37">
        <v>2738</v>
      </c>
      <c r="H22" s="12"/>
    </row>
    <row r="23" spans="2:14" ht="15" x14ac:dyDescent="0.2">
      <c r="B23" s="353"/>
      <c r="C23" s="373"/>
      <c r="D23" s="132" t="s">
        <v>48</v>
      </c>
      <c r="E23" s="38">
        <v>848</v>
      </c>
      <c r="F23" s="27">
        <v>18</v>
      </c>
      <c r="G23" s="39">
        <v>866</v>
      </c>
      <c r="H23" s="12"/>
    </row>
    <row r="24" spans="2:14" x14ac:dyDescent="0.2">
      <c r="B24" s="374"/>
      <c r="C24" s="375"/>
      <c r="D24" s="15" t="s">
        <v>34</v>
      </c>
      <c r="E24" s="21">
        <v>3569</v>
      </c>
      <c r="F24" s="40">
        <v>35</v>
      </c>
      <c r="G24" s="26">
        <v>3604</v>
      </c>
      <c r="H24" s="12"/>
      <c r="J24" s="150"/>
    </row>
    <row r="25" spans="2:14" ht="12.75" customHeight="1" x14ac:dyDescent="0.2">
      <c r="B25" s="356" t="s">
        <v>42</v>
      </c>
      <c r="C25" s="357"/>
      <c r="D25" s="131" t="s">
        <v>47</v>
      </c>
      <c r="E25" s="24">
        <v>1132</v>
      </c>
      <c r="F25" s="25">
        <v>2</v>
      </c>
      <c r="G25" s="26">
        <v>1134</v>
      </c>
      <c r="H25" s="12"/>
      <c r="J25" s="150"/>
    </row>
    <row r="26" spans="2:14" ht="12.75" customHeight="1" x14ac:dyDescent="0.2">
      <c r="B26" s="358"/>
      <c r="C26" s="359"/>
      <c r="D26" s="132" t="s">
        <v>48</v>
      </c>
      <c r="E26" s="19">
        <v>276</v>
      </c>
      <c r="F26" s="18">
        <v>1</v>
      </c>
      <c r="G26" s="2">
        <v>277</v>
      </c>
      <c r="H26" s="12"/>
    </row>
    <row r="27" spans="2:14" ht="12.75" customHeight="1" x14ac:dyDescent="0.2">
      <c r="B27" s="360"/>
      <c r="C27" s="361"/>
      <c r="D27" s="15" t="s">
        <v>34</v>
      </c>
      <c r="E27" s="26">
        <v>1408</v>
      </c>
      <c r="F27" s="35">
        <v>3</v>
      </c>
      <c r="G27" s="99">
        <v>1411</v>
      </c>
      <c r="H27" s="150"/>
      <c r="L27" s="12"/>
      <c r="N27" s="153"/>
    </row>
    <row r="28" spans="2:14" ht="12.75" customHeight="1" x14ac:dyDescent="0.2">
      <c r="B28" s="356" t="s">
        <v>43</v>
      </c>
      <c r="C28" s="357"/>
      <c r="D28" s="131" t="s">
        <v>47</v>
      </c>
      <c r="E28" s="24">
        <v>1041</v>
      </c>
      <c r="F28" s="25">
        <v>2</v>
      </c>
      <c r="G28" s="26">
        <v>1043</v>
      </c>
      <c r="L28" s="1"/>
      <c r="N28" s="153"/>
    </row>
    <row r="29" spans="2:14" ht="12.75" customHeight="1" x14ac:dyDescent="0.2">
      <c r="B29" s="358"/>
      <c r="C29" s="359"/>
      <c r="D29" s="132" t="s">
        <v>48</v>
      </c>
      <c r="E29" s="19">
        <v>235</v>
      </c>
      <c r="F29" s="18">
        <v>1</v>
      </c>
      <c r="G29" s="2">
        <v>236</v>
      </c>
      <c r="H29" s="1"/>
    </row>
    <row r="30" spans="2:14" ht="12.75" customHeight="1" x14ac:dyDescent="0.2">
      <c r="B30" s="360"/>
      <c r="C30" s="361"/>
      <c r="D30" s="15" t="s">
        <v>34</v>
      </c>
      <c r="E30" s="21">
        <v>1276</v>
      </c>
      <c r="F30" s="40">
        <v>3</v>
      </c>
      <c r="G30" s="100">
        <v>1279</v>
      </c>
      <c r="H30" s="1"/>
      <c r="J30" s="150"/>
    </row>
    <row r="31" spans="2:14" ht="17.25" customHeight="1" x14ac:dyDescent="0.2">
      <c r="B31" s="11"/>
      <c r="C31" s="11"/>
      <c r="D31" s="11"/>
      <c r="E31" s="13"/>
      <c r="F31" s="13"/>
      <c r="G31" s="13"/>
      <c r="H31" s="12"/>
    </row>
    <row r="32" spans="2:14" x14ac:dyDescent="0.2">
      <c r="B32" s="343" t="s">
        <v>53</v>
      </c>
      <c r="C32" s="343"/>
      <c r="D32" s="343"/>
      <c r="E32" s="343"/>
      <c r="F32" s="343"/>
      <c r="G32" s="343"/>
      <c r="H32" s="16"/>
    </row>
    <row r="33" spans="2:9" ht="8.25" customHeight="1" x14ac:dyDescent="0.2">
      <c r="B33" s="7"/>
      <c r="C33" s="12"/>
      <c r="D33" s="12"/>
      <c r="E33" s="12"/>
      <c r="F33" s="12"/>
      <c r="G33" s="12"/>
      <c r="H33" s="12"/>
    </row>
    <row r="34" spans="2:9" ht="17.25" customHeight="1" x14ac:dyDescent="0.2">
      <c r="B34" s="8"/>
      <c r="C34" s="8"/>
      <c r="D34" s="8"/>
      <c r="E34" s="187" t="s">
        <v>37</v>
      </c>
      <c r="F34" s="188" t="s">
        <v>38</v>
      </c>
      <c r="G34" s="187" t="s">
        <v>34</v>
      </c>
      <c r="H34" s="12"/>
    </row>
    <row r="35" spans="2:9" ht="27" customHeight="1" x14ac:dyDescent="0.2">
      <c r="B35" s="356" t="s">
        <v>67</v>
      </c>
      <c r="C35" s="383"/>
      <c r="D35" s="357"/>
      <c r="E35" s="22">
        <v>32967</v>
      </c>
      <c r="F35" s="30">
        <v>218</v>
      </c>
      <c r="G35" s="31">
        <v>33185</v>
      </c>
      <c r="H35" s="12"/>
    </row>
    <row r="36" spans="2:9" ht="12.75" customHeight="1" x14ac:dyDescent="0.2">
      <c r="B36" s="360" t="s">
        <v>44</v>
      </c>
      <c r="C36" s="371"/>
      <c r="D36" s="361"/>
      <c r="E36" s="23">
        <v>10194</v>
      </c>
      <c r="F36" s="32">
        <v>55</v>
      </c>
      <c r="G36" s="113">
        <v>10249</v>
      </c>
      <c r="H36" s="12"/>
    </row>
    <row r="37" spans="2:9" x14ac:dyDescent="0.2">
      <c r="B37" s="11"/>
      <c r="C37" s="11"/>
      <c r="D37" s="11"/>
      <c r="E37" s="11"/>
      <c r="F37" s="11"/>
      <c r="G37" s="12"/>
    </row>
    <row r="38" spans="2:9" x14ac:dyDescent="0.2">
      <c r="B38" s="11"/>
      <c r="C38" s="11"/>
      <c r="D38" s="11"/>
      <c r="E38" s="11"/>
      <c r="F38" s="11"/>
      <c r="G38" s="12"/>
    </row>
    <row r="39" spans="2:9" x14ac:dyDescent="0.2">
      <c r="B39" s="343" t="s">
        <v>54</v>
      </c>
      <c r="C39" s="343"/>
      <c r="D39" s="343"/>
      <c r="E39" s="343"/>
      <c r="F39" s="343"/>
      <c r="G39" s="343"/>
    </row>
    <row r="40" spans="2:9" x14ac:dyDescent="0.2">
      <c r="B40" s="14"/>
      <c r="C40" s="6"/>
      <c r="D40" s="6"/>
      <c r="E40" s="4"/>
      <c r="G40" s="12"/>
    </row>
    <row r="41" spans="2:9" x14ac:dyDescent="0.2">
      <c r="B41" s="189" t="s">
        <v>45</v>
      </c>
      <c r="C41" s="189" t="s">
        <v>46</v>
      </c>
      <c r="D41" s="376" t="s">
        <v>73</v>
      </c>
      <c r="E41" s="377"/>
      <c r="F41" s="376" t="s">
        <v>34</v>
      </c>
      <c r="G41" s="377"/>
    </row>
    <row r="42" spans="2:9" x14ac:dyDescent="0.2">
      <c r="B42" s="133">
        <v>80</v>
      </c>
      <c r="C42" s="133">
        <v>57</v>
      </c>
      <c r="D42" s="378">
        <v>2</v>
      </c>
      <c r="E42" s="379"/>
      <c r="F42" s="380">
        <f>SUM(B42:E42)</f>
        <v>139</v>
      </c>
      <c r="G42" s="381"/>
    </row>
    <row r="45" spans="2:9" x14ac:dyDescent="0.2">
      <c r="B45" s="343" t="s">
        <v>231</v>
      </c>
      <c r="C45" s="343"/>
      <c r="D45" s="343"/>
      <c r="E45" s="343"/>
      <c r="F45" s="343"/>
      <c r="G45" s="343"/>
      <c r="H45" s="343"/>
      <c r="I45" s="343"/>
    </row>
    <row r="46" spans="2:9" x14ac:dyDescent="0.2">
      <c r="B46" s="7"/>
      <c r="C46" s="12"/>
      <c r="D46" s="12"/>
      <c r="E46" s="6"/>
      <c r="F46" s="4"/>
      <c r="G46" s="4"/>
    </row>
    <row r="47" spans="2:9" x14ac:dyDescent="0.2">
      <c r="D47" s="284"/>
      <c r="E47" s="366" t="s">
        <v>232</v>
      </c>
      <c r="F47" s="366"/>
      <c r="G47" s="300"/>
      <c r="H47" s="300"/>
      <c r="I47" s="300"/>
    </row>
    <row r="48" spans="2:9" ht="15" x14ac:dyDescent="0.2">
      <c r="C48" s="11"/>
      <c r="D48" s="167"/>
      <c r="E48" s="286" t="s">
        <v>47</v>
      </c>
      <c r="F48" s="288" t="s">
        <v>34</v>
      </c>
    </row>
    <row r="49" spans="2:8" x14ac:dyDescent="0.2">
      <c r="B49" s="367" t="s">
        <v>233</v>
      </c>
      <c r="C49" s="368" t="s">
        <v>222</v>
      </c>
      <c r="D49" s="368"/>
      <c r="E49" s="294">
        <v>3693</v>
      </c>
      <c r="F49" s="295">
        <v>3693</v>
      </c>
    </row>
    <row r="50" spans="2:8" x14ac:dyDescent="0.2">
      <c r="B50" s="367"/>
      <c r="C50" s="368" t="s">
        <v>223</v>
      </c>
      <c r="D50" s="368"/>
      <c r="E50" s="319">
        <v>71</v>
      </c>
      <c r="F50" s="320">
        <v>71</v>
      </c>
      <c r="G50" s="147"/>
    </row>
    <row r="51" spans="2:8" x14ac:dyDescent="0.2">
      <c r="B51" s="367"/>
      <c r="C51" s="368" t="s">
        <v>224</v>
      </c>
      <c r="D51" s="368"/>
      <c r="E51" s="294">
        <v>265</v>
      </c>
      <c r="F51" s="295">
        <v>265</v>
      </c>
    </row>
    <row r="52" spans="2:8" x14ac:dyDescent="0.2">
      <c r="B52" s="367"/>
      <c r="C52" s="368" t="s">
        <v>225</v>
      </c>
      <c r="D52" s="368"/>
      <c r="E52" s="294">
        <v>390</v>
      </c>
      <c r="F52" s="295">
        <v>390</v>
      </c>
    </row>
    <row r="53" spans="2:8" x14ac:dyDescent="0.2">
      <c r="B53" s="367"/>
      <c r="C53" s="368" t="s">
        <v>226</v>
      </c>
      <c r="D53" s="368"/>
      <c r="E53" s="294">
        <v>689</v>
      </c>
      <c r="F53" s="295">
        <v>689</v>
      </c>
    </row>
    <row r="54" spans="2:8" x14ac:dyDescent="0.2">
      <c r="B54" s="367"/>
      <c r="C54" s="368" t="s">
        <v>227</v>
      </c>
      <c r="D54" s="368"/>
      <c r="E54" s="294">
        <v>506</v>
      </c>
      <c r="F54" s="295">
        <v>506</v>
      </c>
    </row>
    <row r="55" spans="2:8" x14ac:dyDescent="0.2">
      <c r="B55" s="367"/>
      <c r="C55" s="369" t="s">
        <v>228</v>
      </c>
      <c r="D55" s="369"/>
      <c r="E55" s="297">
        <f>SUM(E49:E54)</f>
        <v>5614</v>
      </c>
      <c r="F55" s="295">
        <f>SUM(F49:F54)</f>
        <v>5614</v>
      </c>
    </row>
    <row r="56" spans="2:8" x14ac:dyDescent="0.2">
      <c r="B56" s="367"/>
      <c r="C56" s="369" t="s">
        <v>229</v>
      </c>
      <c r="D56" s="369"/>
      <c r="E56" s="297">
        <v>728</v>
      </c>
      <c r="F56" s="295">
        <v>728</v>
      </c>
    </row>
    <row r="57" spans="2:8" x14ac:dyDescent="0.2">
      <c r="B57" s="285"/>
      <c r="C57" s="291"/>
      <c r="D57" s="291"/>
      <c r="E57" s="135"/>
      <c r="F57" s="45"/>
      <c r="G57" s="45"/>
      <c r="H57" s="45"/>
    </row>
    <row r="58" spans="2:8" ht="42" customHeight="1" x14ac:dyDescent="0.2">
      <c r="B58" s="365" t="s">
        <v>230</v>
      </c>
      <c r="C58" s="365"/>
      <c r="D58" s="365"/>
      <c r="E58" s="365"/>
      <c r="F58" s="365"/>
      <c r="G58" s="301"/>
      <c r="H58" s="301"/>
    </row>
  </sheetData>
  <customSheetViews>
    <customSheetView guid="{4BF6A69F-C29D-460A-9E84-5045F8F80EEB}" showGridLines="0">
      <selection sqref="A1:I52"/>
      <pageMargins left="0.19685039370078741" right="0.15748031496062992" top="0.19685039370078741" bottom="0.19685039370078741" header="0.31496062992125984" footer="0.31496062992125984"/>
      <pageSetup paperSize="9" orientation="portrait"/>
    </customSheetView>
  </customSheetViews>
  <mergeCells count="34">
    <mergeCell ref="B58:F58"/>
    <mergeCell ref="B45:I45"/>
    <mergeCell ref="E47:F47"/>
    <mergeCell ref="B49:B56"/>
    <mergeCell ref="C49:D49"/>
    <mergeCell ref="C50:D50"/>
    <mergeCell ref="C51:D51"/>
    <mergeCell ref="C52:D52"/>
    <mergeCell ref="C53:D53"/>
    <mergeCell ref="C54:D54"/>
    <mergeCell ref="C55:D55"/>
    <mergeCell ref="C56:D56"/>
    <mergeCell ref="B13:B14"/>
    <mergeCell ref="F41:G41"/>
    <mergeCell ref="B16:G16"/>
    <mergeCell ref="B19:C21"/>
    <mergeCell ref="B22:C24"/>
    <mergeCell ref="B25:C27"/>
    <mergeCell ref="B28:C30"/>
    <mergeCell ref="D42:E42"/>
    <mergeCell ref="F42:G42"/>
    <mergeCell ref="B32:G32"/>
    <mergeCell ref="B39:G39"/>
    <mergeCell ref="D41:E41"/>
    <mergeCell ref="B35:D35"/>
    <mergeCell ref="B36:D36"/>
    <mergeCell ref="A1:I1"/>
    <mergeCell ref="B3:G3"/>
    <mergeCell ref="B5:B10"/>
    <mergeCell ref="C5:C6"/>
    <mergeCell ref="D5:D6"/>
    <mergeCell ref="E5:H5"/>
    <mergeCell ref="C7:C9"/>
    <mergeCell ref="C10:D10"/>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24">
    <tabColor rgb="FF009CC1"/>
  </sheetPr>
  <dimension ref="A1:K64"/>
  <sheetViews>
    <sheetView showGridLines="0" workbookViewId="0">
      <pane ySplit="1" topLeftCell="A2" activePane="bottomLeft" state="frozen"/>
      <selection pane="bottomLeft" activeCell="J29" sqref="J29"/>
    </sheetView>
  </sheetViews>
  <sheetFormatPr baseColWidth="10" defaultRowHeight="12.75" x14ac:dyDescent="0.2"/>
  <cols>
    <col min="1" max="1" width="2.140625" style="3" customWidth="1"/>
    <col min="2" max="2" width="20.85546875" style="3" customWidth="1"/>
    <col min="3" max="4" width="15.710937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80</v>
      </c>
      <c r="B1" s="342"/>
      <c r="C1" s="342"/>
      <c r="D1" s="342"/>
      <c r="E1" s="342"/>
      <c r="F1" s="342"/>
      <c r="G1" s="342"/>
      <c r="H1" s="342"/>
      <c r="I1" s="342"/>
    </row>
    <row r="3" spans="1:9" x14ac:dyDescent="0.2">
      <c r="B3" s="343" t="s">
        <v>55</v>
      </c>
      <c r="C3" s="343"/>
      <c r="D3" s="343"/>
      <c r="E3" s="343"/>
      <c r="F3" s="343"/>
      <c r="G3" s="343"/>
      <c r="H3" s="16"/>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0</v>
      </c>
      <c r="F7" s="19">
        <v>0</v>
      </c>
      <c r="G7" s="2">
        <v>0</v>
      </c>
      <c r="H7" s="20">
        <v>0</v>
      </c>
    </row>
    <row r="8" spans="1:9" ht="15" x14ac:dyDescent="0.2">
      <c r="B8" s="364"/>
      <c r="C8" s="350"/>
      <c r="D8" s="132" t="s">
        <v>48</v>
      </c>
      <c r="E8" s="18">
        <v>78</v>
      </c>
      <c r="F8" s="19">
        <v>36</v>
      </c>
      <c r="G8" s="2">
        <v>114</v>
      </c>
      <c r="H8" s="20">
        <v>1</v>
      </c>
    </row>
    <row r="9" spans="1:9" x14ac:dyDescent="0.2">
      <c r="B9" s="364"/>
      <c r="C9" s="351"/>
      <c r="D9" s="15" t="s">
        <v>34</v>
      </c>
      <c r="E9" s="21">
        <v>78</v>
      </c>
      <c r="F9" s="21">
        <v>36</v>
      </c>
      <c r="G9" s="21">
        <v>114</v>
      </c>
      <c r="H9" s="21">
        <v>1</v>
      </c>
    </row>
    <row r="10" spans="1:9" ht="15" customHeight="1" x14ac:dyDescent="0.2">
      <c r="B10" s="364"/>
      <c r="C10" s="349" t="s">
        <v>48</v>
      </c>
      <c r="D10" s="131" t="s">
        <v>47</v>
      </c>
      <c r="E10" s="18">
        <v>0</v>
      </c>
      <c r="F10" s="19">
        <v>0</v>
      </c>
      <c r="G10" s="2">
        <v>0</v>
      </c>
      <c r="H10" s="20">
        <v>0</v>
      </c>
    </row>
    <row r="11" spans="1:9" ht="15" x14ac:dyDescent="0.2">
      <c r="B11" s="364"/>
      <c r="C11" s="350"/>
      <c r="D11" s="132" t="s">
        <v>48</v>
      </c>
      <c r="E11" s="18">
        <v>57</v>
      </c>
      <c r="F11" s="19">
        <v>37</v>
      </c>
      <c r="G11" s="2">
        <v>94</v>
      </c>
      <c r="H11" s="20">
        <v>0</v>
      </c>
    </row>
    <row r="12" spans="1:9" ht="15" customHeight="1" x14ac:dyDescent="0.2">
      <c r="B12" s="364"/>
      <c r="C12" s="350"/>
      <c r="D12" s="15" t="s">
        <v>34</v>
      </c>
      <c r="E12" s="21">
        <v>57</v>
      </c>
      <c r="F12" s="21">
        <v>37</v>
      </c>
      <c r="G12" s="21">
        <v>94</v>
      </c>
      <c r="H12" s="21">
        <v>0</v>
      </c>
    </row>
    <row r="13" spans="1:9" ht="15" customHeight="1" x14ac:dyDescent="0.2">
      <c r="B13" s="364"/>
      <c r="C13" s="349" t="s">
        <v>49</v>
      </c>
      <c r="D13" s="131" t="s">
        <v>47</v>
      </c>
      <c r="E13" s="18">
        <v>0</v>
      </c>
      <c r="F13" s="19">
        <v>0</v>
      </c>
      <c r="G13" s="2">
        <v>0</v>
      </c>
      <c r="H13" s="20">
        <v>0</v>
      </c>
    </row>
    <row r="14" spans="1:9" ht="15" x14ac:dyDescent="0.2">
      <c r="B14" s="364"/>
      <c r="C14" s="350"/>
      <c r="D14" s="132" t="s">
        <v>48</v>
      </c>
      <c r="E14" s="18">
        <v>39</v>
      </c>
      <c r="F14" s="19">
        <v>32</v>
      </c>
      <c r="G14" s="2">
        <v>71</v>
      </c>
      <c r="H14" s="20">
        <v>3</v>
      </c>
    </row>
    <row r="15" spans="1:9" x14ac:dyDescent="0.2">
      <c r="B15" s="364"/>
      <c r="C15" s="351"/>
      <c r="D15" s="17" t="s">
        <v>34</v>
      </c>
      <c r="E15" s="21">
        <v>39</v>
      </c>
      <c r="F15" s="21">
        <v>32</v>
      </c>
      <c r="G15" s="21">
        <v>71</v>
      </c>
      <c r="H15" s="21">
        <v>3</v>
      </c>
    </row>
    <row r="16" spans="1:9" x14ac:dyDescent="0.2">
      <c r="B16" s="355"/>
      <c r="C16" s="362" t="s">
        <v>34</v>
      </c>
      <c r="D16" s="363"/>
      <c r="E16" s="21">
        <f>E9+E12+E15</f>
        <v>174</v>
      </c>
      <c r="F16" s="21">
        <f t="shared" ref="F16:H16" si="0">F9+F12+F15</f>
        <v>105</v>
      </c>
      <c r="G16" s="21">
        <f t="shared" si="0"/>
        <v>279</v>
      </c>
      <c r="H16" s="21">
        <f t="shared" si="0"/>
        <v>4</v>
      </c>
    </row>
    <row r="17" spans="2:8" x14ac:dyDescent="0.2">
      <c r="B17" s="145"/>
      <c r="C17" s="135"/>
      <c r="D17" s="135"/>
      <c r="E17" s="45"/>
      <c r="F17" s="45"/>
      <c r="G17" s="45"/>
      <c r="H17" s="45"/>
    </row>
    <row r="18" spans="2:8" ht="16.5" customHeight="1" x14ac:dyDescent="0.2">
      <c r="B18" s="8"/>
      <c r="C18" s="8"/>
      <c r="D18" s="8"/>
      <c r="E18" s="184" t="s">
        <v>37</v>
      </c>
      <c r="F18" s="184" t="s">
        <v>38</v>
      </c>
      <c r="G18" s="184" t="s">
        <v>34</v>
      </c>
    </row>
    <row r="19" spans="2:8" x14ac:dyDescent="0.2">
      <c r="B19" s="354" t="s">
        <v>28</v>
      </c>
      <c r="C19" s="49" t="s">
        <v>29</v>
      </c>
      <c r="D19" s="166"/>
      <c r="E19" s="22">
        <v>0</v>
      </c>
      <c r="F19" s="22">
        <v>0</v>
      </c>
      <c r="G19" s="205">
        <f>SUM(E19:F19)</f>
        <v>0</v>
      </c>
    </row>
    <row r="20" spans="2:8" x14ac:dyDescent="0.2">
      <c r="B20" s="355"/>
      <c r="C20" s="50" t="s">
        <v>30</v>
      </c>
      <c r="D20" s="167"/>
      <c r="E20" s="23">
        <v>0</v>
      </c>
      <c r="F20" s="23">
        <v>0</v>
      </c>
      <c r="G20" s="204">
        <f>SUM(E20:F20)</f>
        <v>0</v>
      </c>
    </row>
    <row r="21" spans="2:8" ht="17.25" customHeight="1" x14ac:dyDescent="0.2">
      <c r="B21" s="11"/>
    </row>
    <row r="22" spans="2:8" x14ac:dyDescent="0.2">
      <c r="B22" s="343" t="s">
        <v>52</v>
      </c>
      <c r="C22" s="343"/>
      <c r="D22" s="343"/>
      <c r="E22" s="343"/>
      <c r="F22" s="343"/>
      <c r="G22" s="343"/>
      <c r="H22" s="16"/>
    </row>
    <row r="23" spans="2:8" ht="8.25" customHeight="1" x14ac:dyDescent="0.2">
      <c r="B23" s="7"/>
      <c r="C23" s="12"/>
      <c r="D23" s="12"/>
      <c r="E23" s="6"/>
      <c r="F23" s="4"/>
      <c r="G23" s="4"/>
      <c r="H23" s="11"/>
    </row>
    <row r="24" spans="2:8" ht="16.5" customHeight="1" x14ac:dyDescent="0.2">
      <c r="B24" s="12"/>
      <c r="C24" s="12"/>
      <c r="D24" s="187" t="s">
        <v>50</v>
      </c>
      <c r="E24" s="187" t="s">
        <v>37</v>
      </c>
      <c r="F24" s="188" t="s">
        <v>38</v>
      </c>
      <c r="G24" s="187" t="s">
        <v>34</v>
      </c>
      <c r="H24" s="11"/>
    </row>
    <row r="25" spans="2:8" ht="15" x14ac:dyDescent="0.2">
      <c r="B25" s="352" t="s">
        <v>40</v>
      </c>
      <c r="C25" s="372"/>
      <c r="D25" s="131" t="s">
        <v>47</v>
      </c>
      <c r="E25" s="24">
        <v>61</v>
      </c>
      <c r="F25" s="25">
        <v>18</v>
      </c>
      <c r="G25" s="26">
        <v>79</v>
      </c>
      <c r="H25" s="11"/>
    </row>
    <row r="26" spans="2:8" ht="15" x14ac:dyDescent="0.2">
      <c r="B26" s="353"/>
      <c r="C26" s="373"/>
      <c r="D26" s="132" t="s">
        <v>48</v>
      </c>
      <c r="E26" s="19">
        <v>0</v>
      </c>
      <c r="F26" s="18">
        <v>0</v>
      </c>
      <c r="G26" s="2">
        <v>0</v>
      </c>
      <c r="H26" s="11"/>
    </row>
    <row r="27" spans="2:8" x14ac:dyDescent="0.2">
      <c r="B27" s="374"/>
      <c r="C27" s="375"/>
      <c r="D27" s="15" t="s">
        <v>34</v>
      </c>
      <c r="E27" s="26">
        <v>61</v>
      </c>
      <c r="F27" s="35">
        <v>18</v>
      </c>
      <c r="G27" s="26">
        <v>79</v>
      </c>
      <c r="H27" s="11"/>
    </row>
    <row r="28" spans="2:8" ht="15" x14ac:dyDescent="0.2">
      <c r="B28" s="352" t="s">
        <v>41</v>
      </c>
      <c r="C28" s="372"/>
      <c r="D28" s="131" t="s">
        <v>47</v>
      </c>
      <c r="E28" s="36">
        <v>61</v>
      </c>
      <c r="F28" s="24">
        <v>18</v>
      </c>
      <c r="G28" s="37">
        <v>79</v>
      </c>
      <c r="H28" s="12"/>
    </row>
    <row r="29" spans="2:8" ht="15" x14ac:dyDescent="0.2">
      <c r="B29" s="353"/>
      <c r="C29" s="373"/>
      <c r="D29" s="132" t="s">
        <v>48</v>
      </c>
      <c r="E29" s="38">
        <v>0</v>
      </c>
      <c r="F29" s="27">
        <v>0</v>
      </c>
      <c r="G29" s="39">
        <v>0</v>
      </c>
      <c r="H29" s="12"/>
    </row>
    <row r="30" spans="2:8" x14ac:dyDescent="0.2">
      <c r="B30" s="374"/>
      <c r="C30" s="375"/>
      <c r="D30" s="15" t="s">
        <v>34</v>
      </c>
      <c r="E30" s="21">
        <v>61</v>
      </c>
      <c r="F30" s="40">
        <v>18</v>
      </c>
      <c r="G30" s="21">
        <v>79</v>
      </c>
      <c r="H30" s="12"/>
    </row>
    <row r="31" spans="2:8" ht="12.75" customHeight="1" x14ac:dyDescent="0.2">
      <c r="B31" s="356" t="s">
        <v>42</v>
      </c>
      <c r="C31" s="357"/>
      <c r="D31" s="131" t="s">
        <v>47</v>
      </c>
      <c r="E31" s="24">
        <v>0</v>
      </c>
      <c r="F31" s="25">
        <v>0</v>
      </c>
      <c r="G31" s="26">
        <f>SUM(E31:F31)</f>
        <v>0</v>
      </c>
      <c r="H31" s="12"/>
    </row>
    <row r="32" spans="2:8" ht="12.75" customHeight="1" x14ac:dyDescent="0.2">
      <c r="B32" s="358"/>
      <c r="C32" s="359"/>
      <c r="D32" s="132" t="s">
        <v>48</v>
      </c>
      <c r="E32" s="19">
        <v>0</v>
      </c>
      <c r="F32" s="18">
        <v>0</v>
      </c>
      <c r="G32" s="2">
        <f>SUM(E32:F32)</f>
        <v>0</v>
      </c>
      <c r="H32" s="12"/>
    </row>
    <row r="33" spans="2:11" ht="12.75" customHeight="1" x14ac:dyDescent="0.2">
      <c r="B33" s="360"/>
      <c r="C33" s="361"/>
      <c r="D33" s="15" t="s">
        <v>34</v>
      </c>
      <c r="E33" s="26">
        <f>SUM(E31:E32)</f>
        <v>0</v>
      </c>
      <c r="F33" s="35">
        <f>SUM(F31:F32)</f>
        <v>0</v>
      </c>
      <c r="G33" s="26">
        <f>SUM(G31:G32)</f>
        <v>0</v>
      </c>
      <c r="H33" s="12"/>
    </row>
    <row r="34" spans="2:11" ht="12.75" customHeight="1" x14ac:dyDescent="0.2">
      <c r="B34" s="356" t="s">
        <v>43</v>
      </c>
      <c r="C34" s="357"/>
      <c r="D34" s="131" t="s">
        <v>47</v>
      </c>
      <c r="E34" s="24">
        <v>0</v>
      </c>
      <c r="F34" s="25">
        <v>0</v>
      </c>
      <c r="G34" s="26">
        <f>SUM(E34:F34)</f>
        <v>0</v>
      </c>
      <c r="H34" s="1"/>
    </row>
    <row r="35" spans="2:11" ht="12.75" customHeight="1" x14ac:dyDescent="0.2">
      <c r="B35" s="358"/>
      <c r="C35" s="359"/>
      <c r="D35" s="132" t="s">
        <v>48</v>
      </c>
      <c r="E35" s="19">
        <v>0</v>
      </c>
      <c r="F35" s="18">
        <v>0</v>
      </c>
      <c r="G35" s="2">
        <f>SUM(E35:F35)</f>
        <v>0</v>
      </c>
      <c r="H35" s="1"/>
    </row>
    <row r="36" spans="2:11" ht="12.75" customHeight="1" x14ac:dyDescent="0.2">
      <c r="B36" s="360"/>
      <c r="C36" s="361"/>
      <c r="D36" s="15" t="s">
        <v>34</v>
      </c>
      <c r="E36" s="21">
        <f>SUM(E34:E35)</f>
        <v>0</v>
      </c>
      <c r="F36" s="40">
        <f>SUM(F34:F35)</f>
        <v>0</v>
      </c>
      <c r="G36" s="21">
        <f>SUM(G34:G35)</f>
        <v>0</v>
      </c>
      <c r="H36" s="1"/>
    </row>
    <row r="37" spans="2:11" ht="17.25" customHeight="1" x14ac:dyDescent="0.2">
      <c r="B37" s="11"/>
      <c r="C37" s="11"/>
      <c r="D37" s="11"/>
      <c r="E37" s="13"/>
      <c r="F37" s="13"/>
      <c r="G37" s="13"/>
      <c r="H37" s="12"/>
    </row>
    <row r="38" spans="2:11" x14ac:dyDescent="0.2">
      <c r="B38" s="343" t="s">
        <v>53</v>
      </c>
      <c r="C38" s="343"/>
      <c r="D38" s="343"/>
      <c r="E38" s="343"/>
      <c r="F38" s="343"/>
      <c r="G38" s="343"/>
      <c r="H38" s="16"/>
    </row>
    <row r="39" spans="2:11" ht="8.25" customHeight="1" x14ac:dyDescent="0.2">
      <c r="B39" s="7"/>
      <c r="C39" s="12"/>
      <c r="D39" s="12"/>
      <c r="E39" s="12"/>
      <c r="F39" s="12"/>
      <c r="G39" s="12"/>
      <c r="H39" s="12"/>
    </row>
    <row r="40" spans="2:11" ht="17.25" customHeight="1" x14ac:dyDescent="0.2">
      <c r="B40" s="8"/>
      <c r="C40" s="8"/>
      <c r="D40" s="8"/>
      <c r="E40" s="187" t="s">
        <v>37</v>
      </c>
      <c r="F40" s="188" t="s">
        <v>38</v>
      </c>
      <c r="G40" s="187" t="s">
        <v>34</v>
      </c>
      <c r="H40" s="12"/>
    </row>
    <row r="41" spans="2:11" ht="27" customHeight="1" x14ac:dyDescent="0.2">
      <c r="B41" s="356" t="s">
        <v>67</v>
      </c>
      <c r="C41" s="383"/>
      <c r="D41" s="357"/>
      <c r="E41" s="22">
        <v>229</v>
      </c>
      <c r="F41" s="30">
        <v>86</v>
      </c>
      <c r="G41" s="31">
        <v>315</v>
      </c>
      <c r="H41" s="116"/>
      <c r="I41" s="117"/>
      <c r="J41" s="117"/>
      <c r="K41" s="117"/>
    </row>
    <row r="42" spans="2:11" ht="12.75" customHeight="1" x14ac:dyDescent="0.2">
      <c r="B42" s="360" t="s">
        <v>44</v>
      </c>
      <c r="C42" s="371"/>
      <c r="D42" s="361"/>
      <c r="E42" s="23">
        <v>61</v>
      </c>
      <c r="F42" s="32">
        <v>36</v>
      </c>
      <c r="G42" s="113">
        <v>97</v>
      </c>
      <c r="H42" s="116"/>
      <c r="I42" s="117"/>
      <c r="J42" s="117"/>
      <c r="K42" s="117"/>
    </row>
    <row r="43" spans="2:11" x14ac:dyDescent="0.2">
      <c r="B43" s="11"/>
      <c r="C43" s="11"/>
      <c r="D43" s="11"/>
      <c r="E43" s="11"/>
      <c r="F43" s="11"/>
      <c r="G43" s="12"/>
    </row>
    <row r="44" spans="2:11" x14ac:dyDescent="0.2">
      <c r="B44" s="11"/>
      <c r="C44" s="11"/>
      <c r="D44" s="11"/>
      <c r="E44" s="11"/>
      <c r="F44" s="11"/>
      <c r="G44" s="12"/>
    </row>
    <row r="45" spans="2:11" x14ac:dyDescent="0.2">
      <c r="B45" s="343" t="s">
        <v>54</v>
      </c>
      <c r="C45" s="343"/>
      <c r="D45" s="343"/>
      <c r="E45" s="343"/>
      <c r="F45" s="343"/>
      <c r="G45" s="343"/>
    </row>
    <row r="46" spans="2:11" x14ac:dyDescent="0.2">
      <c r="B46" s="14"/>
      <c r="C46" s="6"/>
      <c r="D46" s="6"/>
      <c r="E46" s="4"/>
      <c r="G46" s="12"/>
    </row>
    <row r="47" spans="2:11" x14ac:dyDescent="0.2">
      <c r="B47" s="189" t="s">
        <v>45</v>
      </c>
      <c r="C47" s="189" t="s">
        <v>46</v>
      </c>
      <c r="D47" s="376" t="s">
        <v>73</v>
      </c>
      <c r="E47" s="377"/>
      <c r="F47" s="376" t="s">
        <v>34</v>
      </c>
      <c r="G47" s="377"/>
    </row>
    <row r="48" spans="2:11" x14ac:dyDescent="0.2">
      <c r="B48" s="133">
        <v>2</v>
      </c>
      <c r="C48" s="133">
        <v>1</v>
      </c>
      <c r="D48" s="378">
        <v>0</v>
      </c>
      <c r="E48" s="389"/>
      <c r="F48" s="390">
        <f>SUM(B48:E48)</f>
        <v>3</v>
      </c>
      <c r="G48" s="391"/>
    </row>
    <row r="51" spans="2:9" x14ac:dyDescent="0.2">
      <c r="B51" s="343" t="s">
        <v>231</v>
      </c>
      <c r="C51" s="343"/>
      <c r="D51" s="343"/>
      <c r="E51" s="343"/>
      <c r="F51" s="343"/>
      <c r="G51" s="343"/>
      <c r="H51" s="343"/>
      <c r="I51" s="343"/>
    </row>
    <row r="52" spans="2:9" x14ac:dyDescent="0.2">
      <c r="B52" s="7"/>
      <c r="C52" s="12"/>
      <c r="D52" s="12"/>
      <c r="E52" s="6"/>
      <c r="F52" s="4"/>
      <c r="G52" s="4"/>
    </row>
    <row r="53" spans="2:9" x14ac:dyDescent="0.2">
      <c r="D53" s="284"/>
      <c r="E53" s="344" t="s">
        <v>232</v>
      </c>
      <c r="F53" s="345"/>
      <c r="G53" s="345"/>
      <c r="H53" s="346"/>
    </row>
    <row r="54" spans="2:9" ht="15" x14ac:dyDescent="0.2">
      <c r="C54" s="11"/>
      <c r="D54" s="167"/>
      <c r="E54" s="286" t="s">
        <v>47</v>
      </c>
      <c r="F54" s="286" t="s">
        <v>48</v>
      </c>
      <c r="G54" s="287" t="s">
        <v>49</v>
      </c>
      <c r="H54" s="288" t="s">
        <v>34</v>
      </c>
    </row>
    <row r="55" spans="2:9" x14ac:dyDescent="0.2">
      <c r="B55" s="367" t="s">
        <v>233</v>
      </c>
      <c r="C55" s="368" t="s">
        <v>222</v>
      </c>
      <c r="D55" s="368"/>
      <c r="E55" s="294">
        <v>79</v>
      </c>
      <c r="F55" s="292">
        <v>69</v>
      </c>
      <c r="G55" s="294">
        <v>42</v>
      </c>
      <c r="H55" s="295">
        <v>190</v>
      </c>
    </row>
    <row r="56" spans="2:9" x14ac:dyDescent="0.2">
      <c r="B56" s="367"/>
      <c r="C56" s="368" t="s">
        <v>223</v>
      </c>
      <c r="D56" s="368"/>
      <c r="E56" s="294">
        <v>0</v>
      </c>
      <c r="F56" s="292">
        <v>0</v>
      </c>
      <c r="G56" s="294">
        <v>0</v>
      </c>
      <c r="H56" s="295">
        <v>0</v>
      </c>
    </row>
    <row r="57" spans="2:9" x14ac:dyDescent="0.2">
      <c r="B57" s="367"/>
      <c r="C57" s="368" t="s">
        <v>224</v>
      </c>
      <c r="D57" s="368"/>
      <c r="E57" s="294">
        <v>0</v>
      </c>
      <c r="F57" s="292">
        <v>0</v>
      </c>
      <c r="G57" s="292">
        <v>0</v>
      </c>
      <c r="H57" s="295">
        <v>0</v>
      </c>
    </row>
    <row r="58" spans="2:9" x14ac:dyDescent="0.2">
      <c r="B58" s="367"/>
      <c r="C58" s="368" t="s">
        <v>225</v>
      </c>
      <c r="D58" s="368"/>
      <c r="E58" s="294">
        <v>0</v>
      </c>
      <c r="F58" s="292">
        <v>0</v>
      </c>
      <c r="G58" s="292">
        <v>0</v>
      </c>
      <c r="H58" s="295">
        <v>0</v>
      </c>
    </row>
    <row r="59" spans="2:9" x14ac:dyDescent="0.2">
      <c r="B59" s="367"/>
      <c r="C59" s="368" t="s">
        <v>226</v>
      </c>
      <c r="D59" s="368"/>
      <c r="E59" s="294">
        <v>0</v>
      </c>
      <c r="F59" s="292">
        <v>0</v>
      </c>
      <c r="G59" s="292">
        <v>0</v>
      </c>
      <c r="H59" s="295">
        <v>0</v>
      </c>
    </row>
    <row r="60" spans="2:9" x14ac:dyDescent="0.2">
      <c r="B60" s="367"/>
      <c r="C60" s="368" t="s">
        <v>227</v>
      </c>
      <c r="D60" s="368"/>
      <c r="E60" s="294">
        <v>0</v>
      </c>
      <c r="F60" s="292">
        <v>0</v>
      </c>
      <c r="G60" s="292">
        <v>0</v>
      </c>
      <c r="H60" s="295">
        <v>0</v>
      </c>
    </row>
    <row r="61" spans="2:9" x14ac:dyDescent="0.2">
      <c r="B61" s="367"/>
      <c r="C61" s="369" t="s">
        <v>228</v>
      </c>
      <c r="D61" s="369"/>
      <c r="E61" s="297">
        <v>79</v>
      </c>
      <c r="F61" s="298">
        <v>69</v>
      </c>
      <c r="G61" s="298">
        <v>42</v>
      </c>
      <c r="H61" s="295">
        <v>190</v>
      </c>
    </row>
    <row r="62" spans="2:9" x14ac:dyDescent="0.2">
      <c r="B62" s="367"/>
      <c r="C62" s="369" t="s">
        <v>229</v>
      </c>
      <c r="D62" s="369"/>
      <c r="E62" s="297">
        <v>35</v>
      </c>
      <c r="F62" s="298">
        <v>25</v>
      </c>
      <c r="G62" s="298">
        <v>29</v>
      </c>
      <c r="H62" s="295">
        <v>89</v>
      </c>
    </row>
    <row r="63" spans="2:9" x14ac:dyDescent="0.2">
      <c r="B63" s="285"/>
      <c r="C63" s="291"/>
      <c r="D63" s="291"/>
      <c r="E63" s="135"/>
      <c r="F63" s="45"/>
      <c r="G63" s="45"/>
      <c r="H63" s="45"/>
    </row>
    <row r="64" spans="2:9" ht="27.75" customHeight="1" x14ac:dyDescent="0.2">
      <c r="B64" s="365" t="s">
        <v>230</v>
      </c>
      <c r="C64" s="365"/>
      <c r="D64" s="365"/>
      <c r="E64" s="365"/>
      <c r="F64" s="365"/>
      <c r="G64" s="365"/>
      <c r="H64" s="365"/>
    </row>
  </sheetData>
  <customSheetViews>
    <customSheetView guid="{4BF6A69F-C29D-460A-9E84-5045F8F80EEB}" showGridLines="0" topLeftCell="A28">
      <selection activeCell="H48" sqref="H48"/>
      <pageMargins left="0.19685039370078741" right="0.15748031496062992" top="0.19685039370078741" bottom="0.19685039370078741" header="0.31496062992125984" footer="0.31496062992125984"/>
      <pageSetup paperSize="9" orientation="portrait"/>
    </customSheetView>
  </customSheetViews>
  <mergeCells count="36">
    <mergeCell ref="B64:H64"/>
    <mergeCell ref="E53:H53"/>
    <mergeCell ref="B51:I51"/>
    <mergeCell ref="B55:B62"/>
    <mergeCell ref="C55:D55"/>
    <mergeCell ref="C56:D56"/>
    <mergeCell ref="C57:D57"/>
    <mergeCell ref="C58:D58"/>
    <mergeCell ref="C59:D59"/>
    <mergeCell ref="C60:D60"/>
    <mergeCell ref="C61:D61"/>
    <mergeCell ref="C62:D62"/>
    <mergeCell ref="B22:G22"/>
    <mergeCell ref="B25:C27"/>
    <mergeCell ref="B28:C30"/>
    <mergeCell ref="B31:C33"/>
    <mergeCell ref="B19:B20"/>
    <mergeCell ref="B34:C36"/>
    <mergeCell ref="D48:E48"/>
    <mergeCell ref="F48:G48"/>
    <mergeCell ref="B38:G38"/>
    <mergeCell ref="B45:G45"/>
    <mergeCell ref="D47:E47"/>
    <mergeCell ref="F47:G47"/>
    <mergeCell ref="B41:D41"/>
    <mergeCell ref="B42:D42"/>
    <mergeCell ref="A1:I1"/>
    <mergeCell ref="B3:G3"/>
    <mergeCell ref="B5:B16"/>
    <mergeCell ref="C5:C6"/>
    <mergeCell ref="D5:D6"/>
    <mergeCell ref="E5:H5"/>
    <mergeCell ref="C7:C9"/>
    <mergeCell ref="C10:C12"/>
    <mergeCell ref="C13:C15"/>
    <mergeCell ref="C16:D16"/>
  </mergeCells>
  <phoneticPr fontId="11" type="noConversion"/>
  <pageMargins left="0.19685039370078741" right="0.15748031496062992" top="0.19685039370078741" bottom="0.19685039370078741" header="0.31496062992125984" footer="0.31496062992125984"/>
  <pageSetup paperSize="9" orientation="portrait" r:id="rId1"/>
  <ignoredErrors>
    <ignoredError sqref="G31:G36" formula="1"/>
    <ignoredError sqref="E33:F3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2">
    <tabColor rgb="FF009CC1"/>
  </sheetPr>
  <dimension ref="A1:I58"/>
  <sheetViews>
    <sheetView showGridLines="0" workbookViewId="0">
      <pane ySplit="1" topLeftCell="A2" activePane="bottomLeft" state="frozen"/>
      <selection pane="bottomLeft" activeCell="J6" sqref="J6"/>
    </sheetView>
  </sheetViews>
  <sheetFormatPr baseColWidth="10" defaultRowHeight="12.75" x14ac:dyDescent="0.2"/>
  <cols>
    <col min="1" max="1" width="2.140625" style="3" customWidth="1"/>
    <col min="2" max="2" width="20.85546875" style="3" customWidth="1"/>
    <col min="3" max="4" width="1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9" x14ac:dyDescent="0.2">
      <c r="A1" s="342" t="s">
        <v>79</v>
      </c>
      <c r="B1" s="342"/>
      <c r="C1" s="342"/>
      <c r="D1" s="342"/>
      <c r="E1" s="342"/>
      <c r="F1" s="342"/>
      <c r="G1" s="342"/>
      <c r="H1" s="342"/>
      <c r="I1" s="342"/>
    </row>
    <row r="2" spans="1:9" x14ac:dyDescent="0.2">
      <c r="A2" s="152"/>
      <c r="B2" s="152"/>
      <c r="C2" s="152"/>
      <c r="D2" s="152"/>
      <c r="E2" s="152"/>
      <c r="F2" s="152"/>
      <c r="G2" s="152"/>
      <c r="H2" s="152"/>
      <c r="I2" s="152"/>
    </row>
    <row r="3" spans="1:9" x14ac:dyDescent="0.2">
      <c r="A3" s="152"/>
      <c r="B3" s="343" t="s">
        <v>55</v>
      </c>
      <c r="C3" s="343"/>
      <c r="D3" s="343"/>
      <c r="E3" s="343"/>
      <c r="F3" s="343"/>
      <c r="G3" s="343"/>
      <c r="H3" s="130"/>
      <c r="I3" s="152"/>
    </row>
    <row r="4" spans="1:9" ht="8.25" customHeight="1" x14ac:dyDescent="0.2">
      <c r="B4" s="7"/>
      <c r="C4" s="4"/>
      <c r="D4" s="4"/>
      <c r="E4" s="5"/>
      <c r="F4" s="6"/>
      <c r="G4" s="4"/>
      <c r="H4" s="7"/>
    </row>
    <row r="5" spans="1:9" x14ac:dyDescent="0.2">
      <c r="B5" s="354" t="s">
        <v>35</v>
      </c>
      <c r="C5" s="347" t="s">
        <v>36</v>
      </c>
      <c r="D5" s="347" t="s">
        <v>50</v>
      </c>
      <c r="E5" s="344" t="s">
        <v>35</v>
      </c>
      <c r="F5" s="345"/>
      <c r="G5" s="345"/>
      <c r="H5" s="346"/>
    </row>
    <row r="6" spans="1:9" ht="25.5" x14ac:dyDescent="0.2">
      <c r="B6" s="364"/>
      <c r="C6" s="348"/>
      <c r="D6" s="348"/>
      <c r="E6" s="184" t="s">
        <v>37</v>
      </c>
      <c r="F6" s="184" t="s">
        <v>38</v>
      </c>
      <c r="G6" s="184" t="s">
        <v>34</v>
      </c>
      <c r="H6" s="186" t="s">
        <v>39</v>
      </c>
    </row>
    <row r="7" spans="1:9" ht="15" customHeight="1" x14ac:dyDescent="0.2">
      <c r="B7" s="364"/>
      <c r="C7" s="349" t="s">
        <v>47</v>
      </c>
      <c r="D7" s="131" t="s">
        <v>47</v>
      </c>
      <c r="E7" s="18">
        <v>17</v>
      </c>
      <c r="F7" s="19">
        <v>1</v>
      </c>
      <c r="G7" s="2">
        <v>18</v>
      </c>
      <c r="H7" s="20">
        <v>0</v>
      </c>
    </row>
    <row r="8" spans="1:9" ht="15" x14ac:dyDescent="0.2">
      <c r="B8" s="364"/>
      <c r="C8" s="350"/>
      <c r="D8" s="132" t="s">
        <v>48</v>
      </c>
      <c r="E8" s="18">
        <v>320</v>
      </c>
      <c r="F8" s="19">
        <v>37</v>
      </c>
      <c r="G8" s="2">
        <v>357</v>
      </c>
      <c r="H8" s="20">
        <v>0</v>
      </c>
    </row>
    <row r="9" spans="1:9" x14ac:dyDescent="0.2">
      <c r="B9" s="364"/>
      <c r="C9" s="351"/>
      <c r="D9" s="15" t="s">
        <v>34</v>
      </c>
      <c r="E9" s="21">
        <v>337</v>
      </c>
      <c r="F9" s="21">
        <v>38</v>
      </c>
      <c r="G9" s="21">
        <v>375</v>
      </c>
      <c r="H9" s="21">
        <v>0</v>
      </c>
    </row>
    <row r="10" spans="1:9" x14ac:dyDescent="0.2">
      <c r="B10" s="355"/>
      <c r="C10" s="362" t="s">
        <v>34</v>
      </c>
      <c r="D10" s="363"/>
      <c r="E10" s="21">
        <f>E9</f>
        <v>337</v>
      </c>
      <c r="F10" s="21">
        <f t="shared" ref="F10:H10" si="0">F9</f>
        <v>38</v>
      </c>
      <c r="G10" s="21">
        <f t="shared" si="0"/>
        <v>375</v>
      </c>
      <c r="H10" s="21">
        <f t="shared" si="0"/>
        <v>0</v>
      </c>
    </row>
    <row r="11" spans="1:9" x14ac:dyDescent="0.2">
      <c r="B11" s="12"/>
      <c r="C11" s="12"/>
      <c r="D11" s="12"/>
      <c r="E11" s="12"/>
      <c r="F11" s="12"/>
      <c r="G11" s="9"/>
      <c r="H11" s="9"/>
    </row>
    <row r="12" spans="1:9" ht="16.5" customHeight="1" x14ac:dyDescent="0.2">
      <c r="B12" s="8"/>
      <c r="C12" s="8"/>
      <c r="D12" s="8"/>
      <c r="E12" s="184" t="s">
        <v>37</v>
      </c>
      <c r="F12" s="184" t="s">
        <v>38</v>
      </c>
      <c r="G12" s="184" t="s">
        <v>34</v>
      </c>
    </row>
    <row r="13" spans="1:9" x14ac:dyDescent="0.2">
      <c r="B13" s="354" t="s">
        <v>28</v>
      </c>
      <c r="C13" s="49" t="s">
        <v>29</v>
      </c>
      <c r="D13" s="166"/>
      <c r="E13" s="22">
        <v>54</v>
      </c>
      <c r="F13" s="22">
        <v>4</v>
      </c>
      <c r="G13" s="205">
        <v>58</v>
      </c>
    </row>
    <row r="14" spans="1:9" x14ac:dyDescent="0.2">
      <c r="B14" s="355"/>
      <c r="C14" s="50" t="s">
        <v>30</v>
      </c>
      <c r="D14" s="167"/>
      <c r="E14" s="23">
        <v>1</v>
      </c>
      <c r="F14" s="23">
        <v>0</v>
      </c>
      <c r="G14" s="204">
        <v>1</v>
      </c>
    </row>
    <row r="15" spans="1:9" ht="17.25" customHeight="1" x14ac:dyDescent="0.2">
      <c r="B15" s="11"/>
    </row>
    <row r="16" spans="1:9" x14ac:dyDescent="0.2">
      <c r="B16" s="343" t="s">
        <v>52</v>
      </c>
      <c r="C16" s="343"/>
      <c r="D16" s="343"/>
      <c r="E16" s="343"/>
      <c r="F16" s="343"/>
      <c r="G16" s="343"/>
      <c r="H16" s="16"/>
    </row>
    <row r="17" spans="2:8" ht="8.25" customHeight="1" x14ac:dyDescent="0.2">
      <c r="B17" s="7"/>
      <c r="C17" s="12"/>
      <c r="D17" s="12"/>
      <c r="E17" s="6"/>
      <c r="F17" s="4"/>
      <c r="G17" s="4"/>
      <c r="H17" s="11"/>
    </row>
    <row r="18" spans="2:8" ht="16.5" customHeight="1" x14ac:dyDescent="0.2">
      <c r="B18" s="12"/>
      <c r="C18" s="12"/>
      <c r="D18" s="187" t="s">
        <v>50</v>
      </c>
      <c r="E18" s="187" t="s">
        <v>37</v>
      </c>
      <c r="F18" s="188" t="s">
        <v>38</v>
      </c>
      <c r="G18" s="187" t="s">
        <v>34</v>
      </c>
      <c r="H18" s="11"/>
    </row>
    <row r="19" spans="2:8" ht="15" x14ac:dyDescent="0.2">
      <c r="B19" s="352" t="s">
        <v>40</v>
      </c>
      <c r="C19" s="372"/>
      <c r="D19" s="131" t="s">
        <v>47</v>
      </c>
      <c r="E19" s="24">
        <v>214</v>
      </c>
      <c r="F19" s="25">
        <v>28</v>
      </c>
      <c r="G19" s="26">
        <v>242</v>
      </c>
      <c r="H19" s="11"/>
    </row>
    <row r="20" spans="2:8" ht="15" x14ac:dyDescent="0.2">
      <c r="B20" s="353"/>
      <c r="C20" s="373"/>
      <c r="D20" s="132" t="s">
        <v>48</v>
      </c>
      <c r="E20" s="19">
        <v>88</v>
      </c>
      <c r="F20" s="18">
        <v>8</v>
      </c>
      <c r="G20" s="2">
        <v>96</v>
      </c>
      <c r="H20" s="11"/>
    </row>
    <row r="21" spans="2:8" x14ac:dyDescent="0.2">
      <c r="B21" s="374"/>
      <c r="C21" s="375"/>
      <c r="D21" s="15" t="s">
        <v>34</v>
      </c>
      <c r="E21" s="26">
        <v>302</v>
      </c>
      <c r="F21" s="35">
        <v>36</v>
      </c>
      <c r="G21" s="26">
        <v>338</v>
      </c>
      <c r="H21" s="11"/>
    </row>
    <row r="22" spans="2:8" ht="15" x14ac:dyDescent="0.2">
      <c r="B22" s="352" t="s">
        <v>41</v>
      </c>
      <c r="C22" s="372"/>
      <c r="D22" s="131" t="s">
        <v>47</v>
      </c>
      <c r="E22" s="36">
        <v>213</v>
      </c>
      <c r="F22" s="24">
        <v>28</v>
      </c>
      <c r="G22" s="37">
        <v>241</v>
      </c>
      <c r="H22" s="12"/>
    </row>
    <row r="23" spans="2:8" ht="15" x14ac:dyDescent="0.2">
      <c r="B23" s="353"/>
      <c r="C23" s="373"/>
      <c r="D23" s="132" t="s">
        <v>48</v>
      </c>
      <c r="E23" s="38">
        <v>88</v>
      </c>
      <c r="F23" s="27">
        <v>8</v>
      </c>
      <c r="G23" s="39">
        <v>96</v>
      </c>
      <c r="H23" s="12"/>
    </row>
    <row r="24" spans="2:8" x14ac:dyDescent="0.2">
      <c r="B24" s="374"/>
      <c r="C24" s="375"/>
      <c r="D24" s="15" t="s">
        <v>34</v>
      </c>
      <c r="E24" s="21">
        <v>301</v>
      </c>
      <c r="F24" s="40">
        <v>36</v>
      </c>
      <c r="G24" s="21">
        <v>337</v>
      </c>
      <c r="H24" s="12"/>
    </row>
    <row r="25" spans="2:8" ht="12.75" customHeight="1" x14ac:dyDescent="0.2">
      <c r="B25" s="356" t="s">
        <v>42</v>
      </c>
      <c r="C25" s="357"/>
      <c r="D25" s="131" t="s">
        <v>47</v>
      </c>
      <c r="E25" s="24">
        <v>41</v>
      </c>
      <c r="F25" s="25">
        <v>2</v>
      </c>
      <c r="G25" s="26">
        <v>43</v>
      </c>
      <c r="H25" s="12"/>
    </row>
    <row r="26" spans="2:8" ht="12.75" customHeight="1" x14ac:dyDescent="0.2">
      <c r="B26" s="358"/>
      <c r="C26" s="359"/>
      <c r="D26" s="132" t="s">
        <v>48</v>
      </c>
      <c r="E26" s="19">
        <v>16</v>
      </c>
      <c r="F26" s="18">
        <v>0</v>
      </c>
      <c r="G26" s="2">
        <v>16</v>
      </c>
      <c r="H26" s="12"/>
    </row>
    <row r="27" spans="2:8" ht="12.75" customHeight="1" x14ac:dyDescent="0.2">
      <c r="B27" s="360"/>
      <c r="C27" s="361"/>
      <c r="D27" s="15" t="s">
        <v>34</v>
      </c>
      <c r="E27" s="26">
        <v>57</v>
      </c>
      <c r="F27" s="35">
        <v>2</v>
      </c>
      <c r="G27" s="26">
        <v>59</v>
      </c>
      <c r="H27" s="12"/>
    </row>
    <row r="28" spans="2:8" ht="12.75" customHeight="1" x14ac:dyDescent="0.2">
      <c r="B28" s="356" t="s">
        <v>43</v>
      </c>
      <c r="C28" s="357"/>
      <c r="D28" s="131" t="s">
        <v>47</v>
      </c>
      <c r="E28" s="24">
        <v>41</v>
      </c>
      <c r="F28" s="25">
        <v>2</v>
      </c>
      <c r="G28" s="26">
        <v>43</v>
      </c>
      <c r="H28" s="1"/>
    </row>
    <row r="29" spans="2:8" ht="12.75" customHeight="1" x14ac:dyDescent="0.2">
      <c r="B29" s="358"/>
      <c r="C29" s="359"/>
      <c r="D29" s="132" t="s">
        <v>48</v>
      </c>
      <c r="E29" s="19">
        <v>16</v>
      </c>
      <c r="F29" s="18">
        <v>0</v>
      </c>
      <c r="G29" s="2">
        <v>16</v>
      </c>
      <c r="H29" s="1"/>
    </row>
    <row r="30" spans="2:8" ht="12.75" customHeight="1" x14ac:dyDescent="0.2">
      <c r="B30" s="360"/>
      <c r="C30" s="361"/>
      <c r="D30" s="15" t="s">
        <v>34</v>
      </c>
      <c r="E30" s="21">
        <v>57</v>
      </c>
      <c r="F30" s="40">
        <v>2</v>
      </c>
      <c r="G30" s="21">
        <v>59</v>
      </c>
      <c r="H30" s="1"/>
    </row>
    <row r="31" spans="2:8" ht="17.25" customHeight="1" x14ac:dyDescent="0.2">
      <c r="B31" s="11"/>
      <c r="C31" s="11"/>
      <c r="D31" s="11"/>
      <c r="E31" s="13"/>
      <c r="F31" s="13"/>
      <c r="G31" s="13"/>
      <c r="H31" s="12"/>
    </row>
    <row r="32" spans="2:8" x14ac:dyDescent="0.2">
      <c r="B32" s="343" t="s">
        <v>53</v>
      </c>
      <c r="C32" s="343"/>
      <c r="D32" s="343"/>
      <c r="E32" s="343"/>
      <c r="F32" s="343"/>
      <c r="G32" s="343"/>
      <c r="H32" s="16"/>
    </row>
    <row r="33" spans="2:9" ht="8.25" customHeight="1" x14ac:dyDescent="0.2">
      <c r="B33" s="7"/>
      <c r="C33" s="12"/>
      <c r="D33" s="12"/>
      <c r="E33" s="12"/>
      <c r="F33" s="12"/>
      <c r="G33" s="12"/>
      <c r="H33" s="12"/>
    </row>
    <row r="34" spans="2:9" ht="17.25" customHeight="1" x14ac:dyDescent="0.2">
      <c r="B34" s="8"/>
      <c r="C34" s="8"/>
      <c r="D34" s="8"/>
      <c r="E34" s="187" t="s">
        <v>37</v>
      </c>
      <c r="F34" s="188" t="s">
        <v>38</v>
      </c>
      <c r="G34" s="187" t="s">
        <v>34</v>
      </c>
      <c r="H34" s="12"/>
    </row>
    <row r="35" spans="2:9" ht="27" customHeight="1" x14ac:dyDescent="0.2">
      <c r="B35" s="356" t="s">
        <v>67</v>
      </c>
      <c r="C35" s="383"/>
      <c r="D35" s="357"/>
      <c r="E35" s="22">
        <v>533</v>
      </c>
      <c r="F35" s="30">
        <v>63</v>
      </c>
      <c r="G35" s="31">
        <v>596</v>
      </c>
      <c r="H35" s="12"/>
    </row>
    <row r="36" spans="2:9" ht="12.75" customHeight="1" x14ac:dyDescent="0.2">
      <c r="B36" s="360" t="s">
        <v>44</v>
      </c>
      <c r="C36" s="371"/>
      <c r="D36" s="361"/>
      <c r="E36" s="23">
        <v>320</v>
      </c>
      <c r="F36" s="32">
        <v>31</v>
      </c>
      <c r="G36" s="113">
        <v>351</v>
      </c>
      <c r="H36" s="12"/>
    </row>
    <row r="37" spans="2:9" x14ac:dyDescent="0.2">
      <c r="B37" s="11"/>
      <c r="C37" s="11"/>
      <c r="D37" s="11"/>
      <c r="E37" s="11"/>
      <c r="F37" s="11"/>
      <c r="G37" s="12"/>
    </row>
    <row r="38" spans="2:9" x14ac:dyDescent="0.2">
      <c r="B38" s="11"/>
      <c r="C38" s="11"/>
      <c r="D38" s="11"/>
      <c r="E38" s="11"/>
      <c r="F38" s="11"/>
      <c r="G38" s="12"/>
    </row>
    <row r="39" spans="2:9" x14ac:dyDescent="0.2">
      <c r="B39" s="343" t="s">
        <v>54</v>
      </c>
      <c r="C39" s="343"/>
      <c r="D39" s="343"/>
      <c r="E39" s="343"/>
      <c r="F39" s="343"/>
      <c r="G39" s="343"/>
    </row>
    <row r="40" spans="2:9" x14ac:dyDescent="0.2">
      <c r="B40" s="14"/>
      <c r="C40" s="6"/>
      <c r="D40" s="6"/>
      <c r="E40" s="4"/>
      <c r="G40" s="12"/>
    </row>
    <row r="41" spans="2:9" x14ac:dyDescent="0.2">
      <c r="B41" s="212" t="s">
        <v>45</v>
      </c>
      <c r="C41" s="212" t="s">
        <v>46</v>
      </c>
      <c r="D41" s="376" t="s">
        <v>73</v>
      </c>
      <c r="E41" s="377"/>
      <c r="F41" s="376" t="s">
        <v>34</v>
      </c>
      <c r="G41" s="377"/>
    </row>
    <row r="42" spans="2:9" x14ac:dyDescent="0.2">
      <c r="B42" s="133">
        <v>8</v>
      </c>
      <c r="C42" s="133">
        <v>0</v>
      </c>
      <c r="D42" s="378">
        <v>0</v>
      </c>
      <c r="E42" s="379"/>
      <c r="F42" s="380">
        <f>SUM(B42:E42)</f>
        <v>8</v>
      </c>
      <c r="G42" s="381"/>
    </row>
    <row r="45" spans="2:9" x14ac:dyDescent="0.2">
      <c r="B45" s="343" t="s">
        <v>231</v>
      </c>
      <c r="C45" s="343"/>
      <c r="D45" s="343"/>
      <c r="E45" s="343"/>
      <c r="F45" s="343"/>
      <c r="G45" s="343"/>
      <c r="H45" s="343"/>
      <c r="I45" s="343"/>
    </row>
    <row r="46" spans="2:9" x14ac:dyDescent="0.2">
      <c r="B46" s="7"/>
      <c r="C46" s="12"/>
      <c r="D46" s="12"/>
      <c r="E46" s="6"/>
      <c r="F46" s="4"/>
      <c r="G46" s="4"/>
    </row>
    <row r="47" spans="2:9" x14ac:dyDescent="0.2">
      <c r="D47" s="284"/>
      <c r="E47" s="366" t="s">
        <v>232</v>
      </c>
      <c r="F47" s="366"/>
      <c r="G47" s="300"/>
      <c r="H47" s="300"/>
      <c r="I47" s="300"/>
    </row>
    <row r="48" spans="2:9" ht="15" x14ac:dyDescent="0.2">
      <c r="C48" s="11"/>
      <c r="D48" s="167"/>
      <c r="E48" s="286" t="s">
        <v>47</v>
      </c>
      <c r="F48" s="288" t="s">
        <v>34</v>
      </c>
    </row>
    <row r="49" spans="2:8" x14ac:dyDescent="0.2">
      <c r="B49" s="367" t="s">
        <v>233</v>
      </c>
      <c r="C49" s="368" t="s">
        <v>222</v>
      </c>
      <c r="D49" s="368"/>
      <c r="E49" s="294">
        <v>48</v>
      </c>
      <c r="F49" s="295">
        <v>48</v>
      </c>
    </row>
    <row r="50" spans="2:8" x14ac:dyDescent="0.2">
      <c r="B50" s="367"/>
      <c r="C50" s="368" t="s">
        <v>223</v>
      </c>
      <c r="D50" s="368"/>
      <c r="E50" s="319">
        <v>0</v>
      </c>
      <c r="F50" s="320">
        <v>0</v>
      </c>
      <c r="G50" s="147"/>
    </row>
    <row r="51" spans="2:8" x14ac:dyDescent="0.2">
      <c r="B51" s="367"/>
      <c r="C51" s="368" t="s">
        <v>224</v>
      </c>
      <c r="D51" s="368"/>
      <c r="E51" s="294">
        <v>32</v>
      </c>
      <c r="F51" s="295">
        <v>32</v>
      </c>
    </row>
    <row r="52" spans="2:8" x14ac:dyDescent="0.2">
      <c r="B52" s="367"/>
      <c r="C52" s="368" t="s">
        <v>225</v>
      </c>
      <c r="D52" s="368"/>
      <c r="E52" s="294">
        <v>38</v>
      </c>
      <c r="F52" s="295">
        <v>38</v>
      </c>
    </row>
    <row r="53" spans="2:8" x14ac:dyDescent="0.2">
      <c r="B53" s="367"/>
      <c r="C53" s="368" t="s">
        <v>226</v>
      </c>
      <c r="D53" s="368"/>
      <c r="E53" s="294">
        <v>241</v>
      </c>
      <c r="F53" s="295">
        <v>241</v>
      </c>
    </row>
    <row r="54" spans="2:8" x14ac:dyDescent="0.2">
      <c r="B54" s="367"/>
      <c r="C54" s="368" t="s">
        <v>227</v>
      </c>
      <c r="D54" s="368"/>
      <c r="E54" s="294">
        <v>10</v>
      </c>
      <c r="F54" s="295">
        <v>10</v>
      </c>
    </row>
    <row r="55" spans="2:8" x14ac:dyDescent="0.2">
      <c r="B55" s="367"/>
      <c r="C55" s="369" t="s">
        <v>228</v>
      </c>
      <c r="D55" s="369"/>
      <c r="E55" s="297">
        <v>369</v>
      </c>
      <c r="F55" s="295">
        <v>369</v>
      </c>
    </row>
    <row r="56" spans="2:8" x14ac:dyDescent="0.2">
      <c r="B56" s="367"/>
      <c r="C56" s="369" t="s">
        <v>229</v>
      </c>
      <c r="D56" s="369"/>
      <c r="E56" s="297">
        <v>6</v>
      </c>
      <c r="F56" s="295">
        <v>6</v>
      </c>
    </row>
    <row r="57" spans="2:8" x14ac:dyDescent="0.2">
      <c r="B57" s="285"/>
      <c r="C57" s="291"/>
      <c r="D57" s="291"/>
      <c r="E57" s="135"/>
      <c r="F57" s="45"/>
      <c r="G57" s="45"/>
      <c r="H57" s="45"/>
    </row>
    <row r="58" spans="2:8" ht="42.75" customHeight="1" x14ac:dyDescent="0.2">
      <c r="B58" s="365" t="s">
        <v>230</v>
      </c>
      <c r="C58" s="365"/>
      <c r="D58" s="365"/>
      <c r="E58" s="365"/>
      <c r="F58" s="365"/>
      <c r="G58" s="301"/>
      <c r="H58" s="301"/>
    </row>
  </sheetData>
  <customSheetViews>
    <customSheetView guid="{4BF6A69F-C29D-460A-9E84-5045F8F80EEB}" showGridLines="0" topLeftCell="A16">
      <selection sqref="A1:I52"/>
      <pageMargins left="0.19685039370078741" right="0.15748031496062992" top="0.19685039370078741" bottom="0.19685039370078741" header="0.31496062992125984" footer="0.31496062992125984"/>
      <pageSetup paperSize="9" orientation="portrait"/>
    </customSheetView>
  </customSheetViews>
  <mergeCells count="34">
    <mergeCell ref="B58:F58"/>
    <mergeCell ref="B45:I45"/>
    <mergeCell ref="E47:F47"/>
    <mergeCell ref="B49:B56"/>
    <mergeCell ref="C49:D49"/>
    <mergeCell ref="C50:D50"/>
    <mergeCell ref="C51:D51"/>
    <mergeCell ref="C52:D52"/>
    <mergeCell ref="C53:D53"/>
    <mergeCell ref="C54:D54"/>
    <mergeCell ref="C55:D55"/>
    <mergeCell ref="C56:D56"/>
    <mergeCell ref="B13:B14"/>
    <mergeCell ref="B28:C30"/>
    <mergeCell ref="B16:G16"/>
    <mergeCell ref="B19:C21"/>
    <mergeCell ref="B22:C24"/>
    <mergeCell ref="B25:C27"/>
    <mergeCell ref="D42:E42"/>
    <mergeCell ref="F42:G42"/>
    <mergeCell ref="B32:G32"/>
    <mergeCell ref="B39:G39"/>
    <mergeCell ref="D41:E41"/>
    <mergeCell ref="F41:G41"/>
    <mergeCell ref="B35:D35"/>
    <mergeCell ref="B36:D36"/>
    <mergeCell ref="A1:I1"/>
    <mergeCell ref="B3:G3"/>
    <mergeCell ref="B5:B10"/>
    <mergeCell ref="C5:C6"/>
    <mergeCell ref="D5:D6"/>
    <mergeCell ref="E5:H5"/>
    <mergeCell ref="C7:C9"/>
    <mergeCell ref="C10:D10"/>
  </mergeCells>
  <phoneticPr fontId="11" type="noConversion"/>
  <pageMargins left="0.19685039370078741" right="0.15748031496062992" top="0.19685039370078741" bottom="0.1968503937007874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4">
    <tabColor rgb="FF009CC1"/>
  </sheetPr>
  <dimension ref="A1:O64"/>
  <sheetViews>
    <sheetView showGridLines="0" workbookViewId="0">
      <pane ySplit="1" topLeftCell="A2" activePane="bottomLeft" state="frozen"/>
      <selection pane="bottomLeft" activeCell="K12" sqref="K12"/>
    </sheetView>
  </sheetViews>
  <sheetFormatPr baseColWidth="10" defaultRowHeight="12.75" x14ac:dyDescent="0.2"/>
  <cols>
    <col min="1" max="1" width="2.140625" style="3" customWidth="1"/>
    <col min="2" max="2" width="20.85546875" style="3" customWidth="1"/>
    <col min="3" max="4" width="15.42578125" style="3" customWidth="1"/>
    <col min="5" max="5" width="11.140625" style="3" customWidth="1"/>
    <col min="6" max="6" width="10.42578125" style="3" customWidth="1"/>
    <col min="7" max="8" width="11.42578125" style="3" customWidth="1"/>
    <col min="9" max="9" width="2.7109375" style="3" customWidth="1"/>
    <col min="10" max="16384" width="11.42578125" style="3"/>
  </cols>
  <sheetData>
    <row r="1" spans="1:15" x14ac:dyDescent="0.2">
      <c r="A1" s="342" t="s">
        <v>78</v>
      </c>
      <c r="B1" s="342"/>
      <c r="C1" s="342"/>
      <c r="D1" s="342"/>
      <c r="E1" s="342"/>
      <c r="F1" s="342"/>
      <c r="G1" s="342"/>
      <c r="H1" s="342"/>
      <c r="I1" s="342"/>
    </row>
    <row r="2" spans="1:15" x14ac:dyDescent="0.2">
      <c r="A2" s="152"/>
      <c r="B2" s="152"/>
      <c r="C2" s="152"/>
      <c r="D2" s="152"/>
      <c r="E2" s="152"/>
      <c r="F2" s="152"/>
      <c r="G2" s="152"/>
      <c r="H2" s="152"/>
      <c r="I2" s="152"/>
    </row>
    <row r="3" spans="1:15" x14ac:dyDescent="0.2">
      <c r="A3" s="152"/>
      <c r="B3" s="343" t="s">
        <v>55</v>
      </c>
      <c r="C3" s="343"/>
      <c r="D3" s="343"/>
      <c r="E3" s="343"/>
      <c r="F3" s="343"/>
      <c r="G3" s="343"/>
      <c r="H3" s="130"/>
      <c r="I3" s="152"/>
    </row>
    <row r="4" spans="1:15" ht="8.25" customHeight="1" x14ac:dyDescent="0.2">
      <c r="B4" s="7"/>
      <c r="C4" s="4"/>
      <c r="D4" s="4"/>
      <c r="E4" s="5"/>
      <c r="F4" s="6"/>
      <c r="G4" s="4"/>
      <c r="H4" s="7"/>
    </row>
    <row r="5" spans="1:15" x14ac:dyDescent="0.2">
      <c r="B5" s="354" t="s">
        <v>35</v>
      </c>
      <c r="C5" s="347" t="s">
        <v>36</v>
      </c>
      <c r="D5" s="347" t="s">
        <v>50</v>
      </c>
      <c r="E5" s="344" t="s">
        <v>35</v>
      </c>
      <c r="F5" s="345"/>
      <c r="G5" s="345"/>
      <c r="H5" s="346"/>
    </row>
    <row r="6" spans="1:15" ht="25.5" x14ac:dyDescent="0.2">
      <c r="B6" s="364"/>
      <c r="C6" s="348"/>
      <c r="D6" s="348"/>
      <c r="E6" s="184" t="s">
        <v>37</v>
      </c>
      <c r="F6" s="184" t="s">
        <v>38</v>
      </c>
      <c r="G6" s="184" t="s">
        <v>34</v>
      </c>
      <c r="H6" s="186" t="s">
        <v>39</v>
      </c>
    </row>
    <row r="7" spans="1:15" ht="15" customHeight="1" x14ac:dyDescent="0.2">
      <c r="B7" s="364"/>
      <c r="C7" s="349" t="s">
        <v>47</v>
      </c>
      <c r="D7" s="131" t="s">
        <v>47</v>
      </c>
      <c r="E7" s="18">
        <v>0</v>
      </c>
      <c r="F7" s="19">
        <v>0</v>
      </c>
      <c r="G7" s="2">
        <v>0</v>
      </c>
      <c r="H7" s="20">
        <v>0</v>
      </c>
      <c r="J7" s="142"/>
      <c r="K7" s="142"/>
      <c r="L7" s="142"/>
      <c r="M7" s="142"/>
      <c r="N7" s="142"/>
      <c r="O7" s="142"/>
    </row>
    <row r="8" spans="1:15" ht="15" x14ac:dyDescent="0.2">
      <c r="B8" s="364"/>
      <c r="C8" s="350"/>
      <c r="D8" s="132" t="s">
        <v>48</v>
      </c>
      <c r="E8" s="18">
        <v>905</v>
      </c>
      <c r="F8" s="19">
        <v>65</v>
      </c>
      <c r="G8" s="2">
        <v>970</v>
      </c>
      <c r="H8" s="20">
        <v>3</v>
      </c>
      <c r="J8" s="142"/>
      <c r="K8" s="142"/>
      <c r="L8" s="142"/>
      <c r="M8" s="142"/>
      <c r="N8" s="142"/>
      <c r="O8" s="142"/>
    </row>
    <row r="9" spans="1:15" x14ac:dyDescent="0.2">
      <c r="B9" s="364"/>
      <c r="C9" s="351"/>
      <c r="D9" s="15" t="s">
        <v>34</v>
      </c>
      <c r="E9" s="21">
        <v>905</v>
      </c>
      <c r="F9" s="21">
        <v>65</v>
      </c>
      <c r="G9" s="21">
        <v>970</v>
      </c>
      <c r="H9" s="21">
        <v>3</v>
      </c>
      <c r="J9" s="118"/>
      <c r="K9" s="142"/>
      <c r="L9" s="142"/>
      <c r="M9" s="142"/>
      <c r="N9" s="142"/>
      <c r="O9" s="142"/>
    </row>
    <row r="10" spans="1:15" ht="15" customHeight="1" x14ac:dyDescent="0.2">
      <c r="B10" s="364"/>
      <c r="C10" s="349" t="s">
        <v>48</v>
      </c>
      <c r="D10" s="131" t="s">
        <v>47</v>
      </c>
      <c r="E10" s="18">
        <v>0</v>
      </c>
      <c r="F10" s="19">
        <v>0</v>
      </c>
      <c r="G10" s="2">
        <v>0</v>
      </c>
      <c r="H10" s="20">
        <v>0</v>
      </c>
      <c r="J10" s="118"/>
      <c r="K10" s="142"/>
      <c r="L10" s="142"/>
      <c r="M10" s="142"/>
      <c r="N10" s="142"/>
      <c r="O10" s="142"/>
    </row>
    <row r="11" spans="1:15" ht="15" x14ac:dyDescent="0.2">
      <c r="B11" s="364"/>
      <c r="C11" s="350"/>
      <c r="D11" s="132" t="s">
        <v>48</v>
      </c>
      <c r="E11" s="18">
        <v>986</v>
      </c>
      <c r="F11" s="19">
        <v>67</v>
      </c>
      <c r="G11" s="2">
        <v>1053</v>
      </c>
      <c r="H11" s="20">
        <v>4</v>
      </c>
      <c r="J11" s="128"/>
      <c r="K11" s="128"/>
      <c r="L11" s="128"/>
      <c r="M11" s="128"/>
      <c r="N11" s="128"/>
      <c r="O11" s="128"/>
    </row>
    <row r="12" spans="1:15" ht="15" customHeight="1" x14ac:dyDescent="0.2">
      <c r="B12" s="364"/>
      <c r="C12" s="350"/>
      <c r="D12" s="15" t="s">
        <v>34</v>
      </c>
      <c r="E12" s="21">
        <v>986</v>
      </c>
      <c r="F12" s="21">
        <v>67</v>
      </c>
      <c r="G12" s="21">
        <v>1053</v>
      </c>
      <c r="H12" s="21">
        <v>4</v>
      </c>
      <c r="J12" s="128"/>
      <c r="K12" s="128"/>
      <c r="L12" s="128"/>
      <c r="M12" s="128"/>
      <c r="N12" s="128"/>
      <c r="O12" s="128"/>
    </row>
    <row r="13" spans="1:15" ht="15" customHeight="1" x14ac:dyDescent="0.2">
      <c r="B13" s="364"/>
      <c r="C13" s="349" t="s">
        <v>49</v>
      </c>
      <c r="D13" s="131" t="s">
        <v>47</v>
      </c>
      <c r="E13" s="18">
        <v>0</v>
      </c>
      <c r="F13" s="19">
        <v>0</v>
      </c>
      <c r="G13" s="2">
        <v>0</v>
      </c>
      <c r="H13" s="20">
        <v>0</v>
      </c>
      <c r="J13" s="128"/>
      <c r="K13" s="128"/>
      <c r="L13" s="128"/>
      <c r="M13" s="128"/>
      <c r="N13" s="128"/>
      <c r="O13" s="128"/>
    </row>
    <row r="14" spans="1:15" ht="15" x14ac:dyDescent="0.2">
      <c r="B14" s="364"/>
      <c r="C14" s="350"/>
      <c r="D14" s="132" t="s">
        <v>48</v>
      </c>
      <c r="E14" s="18">
        <v>926</v>
      </c>
      <c r="F14" s="19">
        <v>78</v>
      </c>
      <c r="G14" s="2">
        <v>1004</v>
      </c>
      <c r="H14" s="20">
        <v>9</v>
      </c>
      <c r="J14" s="128"/>
      <c r="K14" s="128"/>
      <c r="L14" s="128"/>
      <c r="M14" s="128"/>
      <c r="N14" s="128"/>
      <c r="O14" s="128"/>
    </row>
    <row r="15" spans="1:15" x14ac:dyDescent="0.2">
      <c r="B15" s="364"/>
      <c r="C15" s="351"/>
      <c r="D15" s="17" t="s">
        <v>34</v>
      </c>
      <c r="E15" s="21">
        <v>926</v>
      </c>
      <c r="F15" s="21">
        <v>78</v>
      </c>
      <c r="G15" s="21">
        <v>1004</v>
      </c>
      <c r="H15" s="21">
        <v>9</v>
      </c>
      <c r="J15" s="128"/>
      <c r="K15" s="128"/>
      <c r="L15" s="128"/>
      <c r="M15" s="128"/>
      <c r="N15" s="128"/>
      <c r="O15" s="128"/>
    </row>
    <row r="16" spans="1:15" x14ac:dyDescent="0.2">
      <c r="B16" s="355"/>
      <c r="C16" s="362" t="s">
        <v>34</v>
      </c>
      <c r="D16" s="363"/>
      <c r="E16" s="21">
        <f>E9+E12+E15</f>
        <v>2817</v>
      </c>
      <c r="F16" s="21">
        <f t="shared" ref="F16:H16" si="0">F9+F12+F15</f>
        <v>210</v>
      </c>
      <c r="G16" s="21">
        <f t="shared" si="0"/>
        <v>3027</v>
      </c>
      <c r="H16" s="21">
        <f t="shared" si="0"/>
        <v>16</v>
      </c>
      <c r="J16" s="128"/>
      <c r="K16" s="128"/>
      <c r="L16" s="128"/>
      <c r="M16" s="128"/>
      <c r="N16" s="128"/>
      <c r="O16" s="128"/>
    </row>
    <row r="17" spans="2:15" x14ac:dyDescent="0.2">
      <c r="B17" s="145"/>
      <c r="C17" s="135"/>
      <c r="D17" s="135"/>
      <c r="E17" s="45"/>
      <c r="F17" s="45"/>
      <c r="G17" s="45"/>
      <c r="H17" s="45"/>
      <c r="J17" s="128"/>
      <c r="K17" s="128"/>
      <c r="L17" s="128"/>
      <c r="M17" s="128"/>
      <c r="N17" s="128"/>
      <c r="O17" s="128"/>
    </row>
    <row r="18" spans="2:15" x14ac:dyDescent="0.2">
      <c r="B18" s="8"/>
      <c r="C18" s="8"/>
      <c r="D18" s="8"/>
      <c r="E18" s="184" t="s">
        <v>37</v>
      </c>
      <c r="F18" s="184" t="s">
        <v>38</v>
      </c>
      <c r="G18" s="184" t="s">
        <v>34</v>
      </c>
    </row>
    <row r="19" spans="2:15" x14ac:dyDescent="0.2">
      <c r="B19" s="354" t="s">
        <v>28</v>
      </c>
      <c r="C19" s="49" t="s">
        <v>29</v>
      </c>
      <c r="D19" s="166"/>
      <c r="E19" s="22">
        <v>0</v>
      </c>
      <c r="F19" s="22">
        <v>0</v>
      </c>
      <c r="G19" s="205">
        <v>0</v>
      </c>
    </row>
    <row r="20" spans="2:15" x14ac:dyDescent="0.2">
      <c r="B20" s="355"/>
      <c r="C20" s="50" t="s">
        <v>30</v>
      </c>
      <c r="D20" s="167"/>
      <c r="E20" s="23">
        <v>91</v>
      </c>
      <c r="F20" s="23">
        <v>3</v>
      </c>
      <c r="G20" s="204">
        <v>94</v>
      </c>
    </row>
    <row r="21" spans="2:15" ht="17.25" customHeight="1" x14ac:dyDescent="0.2">
      <c r="B21" s="10"/>
    </row>
    <row r="22" spans="2:15" x14ac:dyDescent="0.2">
      <c r="B22" s="343" t="s">
        <v>52</v>
      </c>
      <c r="C22" s="343"/>
      <c r="D22" s="343"/>
      <c r="E22" s="343"/>
      <c r="F22" s="343"/>
      <c r="G22" s="343"/>
      <c r="H22" s="16"/>
    </row>
    <row r="23" spans="2:15" ht="8.25" customHeight="1" x14ac:dyDescent="0.2">
      <c r="B23" s="7"/>
      <c r="C23" s="12"/>
      <c r="D23" s="12"/>
      <c r="E23" s="6"/>
      <c r="F23" s="4"/>
      <c r="G23" s="4"/>
      <c r="H23" s="11"/>
    </row>
    <row r="24" spans="2:15" ht="16.5" customHeight="1" x14ac:dyDescent="0.2">
      <c r="B24" s="12"/>
      <c r="C24" s="12"/>
      <c r="D24" s="187" t="s">
        <v>50</v>
      </c>
      <c r="E24" s="187" t="s">
        <v>37</v>
      </c>
      <c r="F24" s="188" t="s">
        <v>38</v>
      </c>
      <c r="G24" s="187" t="s">
        <v>34</v>
      </c>
      <c r="H24" s="11"/>
    </row>
    <row r="25" spans="2:15" ht="15" x14ac:dyDescent="0.2">
      <c r="B25" s="352" t="s">
        <v>40</v>
      </c>
      <c r="C25" s="372"/>
      <c r="D25" s="131" t="s">
        <v>47</v>
      </c>
      <c r="E25" s="24">
        <v>792</v>
      </c>
      <c r="F25" s="25">
        <v>80</v>
      </c>
      <c r="G25" s="122">
        <v>872</v>
      </c>
      <c r="H25" s="11"/>
    </row>
    <row r="26" spans="2:15" ht="15" x14ac:dyDescent="0.2">
      <c r="B26" s="353"/>
      <c r="C26" s="373"/>
      <c r="D26" s="132" t="s">
        <v>48</v>
      </c>
      <c r="E26" s="19">
        <v>42</v>
      </c>
      <c r="F26" s="18">
        <v>6</v>
      </c>
      <c r="G26" s="129">
        <v>48</v>
      </c>
      <c r="H26" s="11"/>
    </row>
    <row r="27" spans="2:15" x14ac:dyDescent="0.2">
      <c r="B27" s="374"/>
      <c r="C27" s="375"/>
      <c r="D27" s="15" t="s">
        <v>34</v>
      </c>
      <c r="E27" s="26">
        <v>834</v>
      </c>
      <c r="F27" s="35">
        <v>86</v>
      </c>
      <c r="G27" s="122">
        <v>920</v>
      </c>
      <c r="H27" s="11"/>
    </row>
    <row r="28" spans="2:15" ht="15" x14ac:dyDescent="0.2">
      <c r="B28" s="352" t="s">
        <v>41</v>
      </c>
      <c r="C28" s="372"/>
      <c r="D28" s="131" t="s">
        <v>47</v>
      </c>
      <c r="E28" s="36">
        <v>765</v>
      </c>
      <c r="F28" s="24">
        <v>73</v>
      </c>
      <c r="G28" s="37">
        <v>838</v>
      </c>
      <c r="H28" s="45"/>
      <c r="I28" s="45"/>
    </row>
    <row r="29" spans="2:15" ht="15" x14ac:dyDescent="0.2">
      <c r="B29" s="353"/>
      <c r="C29" s="373"/>
      <c r="D29" s="132" t="s">
        <v>48</v>
      </c>
      <c r="E29" s="38">
        <v>40</v>
      </c>
      <c r="F29" s="27">
        <v>6</v>
      </c>
      <c r="G29" s="39">
        <v>46</v>
      </c>
      <c r="H29" s="45"/>
      <c r="I29" s="45"/>
    </row>
    <row r="30" spans="2:15" x14ac:dyDescent="0.2">
      <c r="B30" s="374"/>
      <c r="C30" s="375"/>
      <c r="D30" s="15" t="s">
        <v>34</v>
      </c>
      <c r="E30" s="21">
        <v>805</v>
      </c>
      <c r="F30" s="40">
        <v>79</v>
      </c>
      <c r="G30" s="100">
        <v>884</v>
      </c>
      <c r="H30" s="101"/>
      <c r="I30" s="101"/>
    </row>
    <row r="31" spans="2:15" ht="12.75" customHeight="1" x14ac:dyDescent="0.2">
      <c r="B31" s="356" t="s">
        <v>42</v>
      </c>
      <c r="C31" s="357"/>
      <c r="D31" s="131" t="s">
        <v>47</v>
      </c>
      <c r="E31" s="24">
        <v>23</v>
      </c>
      <c r="F31" s="25">
        <v>2</v>
      </c>
      <c r="G31" s="26">
        <v>25</v>
      </c>
      <c r="H31" s="12"/>
    </row>
    <row r="32" spans="2:15" ht="12.75" customHeight="1" x14ac:dyDescent="0.2">
      <c r="B32" s="358"/>
      <c r="C32" s="359"/>
      <c r="D32" s="132" t="s">
        <v>48</v>
      </c>
      <c r="E32" s="19">
        <v>0</v>
      </c>
      <c r="F32" s="18">
        <v>0</v>
      </c>
      <c r="G32" s="2">
        <v>0</v>
      </c>
      <c r="H32" s="12"/>
    </row>
    <row r="33" spans="2:8" ht="12.75" customHeight="1" x14ac:dyDescent="0.2">
      <c r="B33" s="360"/>
      <c r="C33" s="361"/>
      <c r="D33" s="15" t="s">
        <v>34</v>
      </c>
      <c r="E33" s="26">
        <v>23</v>
      </c>
      <c r="F33" s="35">
        <v>2</v>
      </c>
      <c r="G33" s="26">
        <v>25</v>
      </c>
      <c r="H33" s="12"/>
    </row>
    <row r="34" spans="2:8" ht="12.75" customHeight="1" x14ac:dyDescent="0.2">
      <c r="B34" s="356" t="s">
        <v>43</v>
      </c>
      <c r="C34" s="357"/>
      <c r="D34" s="131" t="s">
        <v>47</v>
      </c>
      <c r="E34" s="24">
        <v>23</v>
      </c>
      <c r="F34" s="25">
        <v>2</v>
      </c>
      <c r="G34" s="26">
        <v>25</v>
      </c>
      <c r="H34" s="1"/>
    </row>
    <row r="35" spans="2:8" ht="12.75" customHeight="1" x14ac:dyDescent="0.2">
      <c r="B35" s="358"/>
      <c r="C35" s="359"/>
      <c r="D35" s="132" t="s">
        <v>48</v>
      </c>
      <c r="E35" s="19">
        <v>0</v>
      </c>
      <c r="F35" s="18">
        <v>0</v>
      </c>
      <c r="G35" s="2">
        <v>0</v>
      </c>
      <c r="H35" s="1"/>
    </row>
    <row r="36" spans="2:8" ht="12.75" customHeight="1" x14ac:dyDescent="0.2">
      <c r="B36" s="360"/>
      <c r="C36" s="361"/>
      <c r="D36" s="15" t="s">
        <v>34</v>
      </c>
      <c r="E36" s="21">
        <v>23</v>
      </c>
      <c r="F36" s="40">
        <v>2</v>
      </c>
      <c r="G36" s="21">
        <v>25</v>
      </c>
      <c r="H36" s="1"/>
    </row>
    <row r="37" spans="2:8" ht="17.25" customHeight="1" x14ac:dyDescent="0.2">
      <c r="B37" s="11"/>
      <c r="C37" s="11"/>
      <c r="D37" s="11"/>
      <c r="E37" s="13"/>
      <c r="F37" s="13"/>
      <c r="G37" s="13"/>
      <c r="H37" s="12"/>
    </row>
    <row r="38" spans="2:8" x14ac:dyDescent="0.2">
      <c r="B38" s="343" t="s">
        <v>53</v>
      </c>
      <c r="C38" s="343"/>
      <c r="D38" s="343"/>
      <c r="E38" s="343"/>
      <c r="F38" s="343"/>
      <c r="G38" s="343"/>
      <c r="H38" s="16"/>
    </row>
    <row r="39" spans="2:8" ht="8.25" customHeight="1" x14ac:dyDescent="0.2">
      <c r="B39" s="7"/>
      <c r="C39" s="12"/>
      <c r="D39" s="12"/>
      <c r="E39" s="12"/>
      <c r="F39" s="12"/>
      <c r="G39" s="12"/>
      <c r="H39" s="12"/>
    </row>
    <row r="40" spans="2:8" ht="17.25" customHeight="1" x14ac:dyDescent="0.2">
      <c r="B40" s="8"/>
      <c r="C40" s="8"/>
      <c r="D40" s="8"/>
      <c r="E40" s="187" t="s">
        <v>37</v>
      </c>
      <c r="F40" s="188" t="s">
        <v>38</v>
      </c>
      <c r="G40" s="187" t="s">
        <v>34</v>
      </c>
      <c r="H40" s="12"/>
    </row>
    <row r="41" spans="2:8" ht="27" customHeight="1" x14ac:dyDescent="0.2">
      <c r="B41" s="356" t="s">
        <v>67</v>
      </c>
      <c r="C41" s="383"/>
      <c r="D41" s="357"/>
      <c r="E41" s="22">
        <v>10026</v>
      </c>
      <c r="F41" s="30">
        <v>865</v>
      </c>
      <c r="G41" s="31">
        <v>10891</v>
      </c>
      <c r="H41" s="12"/>
    </row>
    <row r="42" spans="2:8" ht="12.75" customHeight="1" x14ac:dyDescent="0.2">
      <c r="B42" s="360" t="s">
        <v>44</v>
      </c>
      <c r="C42" s="371"/>
      <c r="D42" s="361"/>
      <c r="E42" s="23">
        <v>2068</v>
      </c>
      <c r="F42" s="32">
        <v>165</v>
      </c>
      <c r="G42" s="113">
        <v>2233</v>
      </c>
      <c r="H42" s="96"/>
    </row>
    <row r="43" spans="2:8" x14ac:dyDescent="0.2">
      <c r="B43" s="11"/>
      <c r="C43" s="11"/>
      <c r="D43" s="11"/>
      <c r="E43" s="11"/>
      <c r="F43" s="11"/>
      <c r="G43" s="12"/>
    </row>
    <row r="44" spans="2:8" x14ac:dyDescent="0.2">
      <c r="B44" s="11"/>
      <c r="C44" s="11"/>
      <c r="D44" s="11"/>
      <c r="E44" s="11"/>
      <c r="F44" s="11"/>
      <c r="G44" s="12"/>
    </row>
    <row r="45" spans="2:8" x14ac:dyDescent="0.2">
      <c r="B45" s="343" t="s">
        <v>54</v>
      </c>
      <c r="C45" s="343"/>
      <c r="D45" s="343"/>
      <c r="E45" s="343"/>
      <c r="F45" s="343"/>
      <c r="G45" s="343"/>
    </row>
    <row r="46" spans="2:8" x14ac:dyDescent="0.2">
      <c r="B46" s="14"/>
      <c r="C46" s="6"/>
      <c r="D46" s="6"/>
      <c r="E46" s="4"/>
      <c r="G46" s="12"/>
    </row>
    <row r="47" spans="2:8" x14ac:dyDescent="0.2">
      <c r="B47" s="189" t="s">
        <v>45</v>
      </c>
      <c r="C47" s="189" t="s">
        <v>46</v>
      </c>
      <c r="D47" s="376" t="s">
        <v>73</v>
      </c>
      <c r="E47" s="377"/>
      <c r="F47" s="376" t="s">
        <v>34</v>
      </c>
      <c r="G47" s="377"/>
    </row>
    <row r="48" spans="2:8" x14ac:dyDescent="0.2">
      <c r="B48" s="133">
        <v>8</v>
      </c>
      <c r="C48" s="133">
        <v>6</v>
      </c>
      <c r="D48" s="378">
        <v>1</v>
      </c>
      <c r="E48" s="379"/>
      <c r="F48" s="380">
        <f>SUM(B48:E48)</f>
        <v>15</v>
      </c>
      <c r="G48" s="381"/>
    </row>
    <row r="50" spans="2:9" x14ac:dyDescent="0.2">
      <c r="E50" s="147"/>
      <c r="F50" s="147"/>
      <c r="G50" s="147"/>
    </row>
    <row r="51" spans="2:9" x14ac:dyDescent="0.2">
      <c r="B51" s="343" t="s">
        <v>231</v>
      </c>
      <c r="C51" s="343"/>
      <c r="D51" s="343"/>
      <c r="E51" s="343"/>
      <c r="F51" s="343"/>
      <c r="G51" s="343"/>
      <c r="H51" s="343"/>
      <c r="I51" s="343"/>
    </row>
    <row r="52" spans="2:9" x14ac:dyDescent="0.2">
      <c r="B52" s="7"/>
      <c r="C52" s="12"/>
      <c r="D52" s="12"/>
      <c r="E52" s="6"/>
      <c r="F52" s="4"/>
      <c r="G52" s="4"/>
    </row>
    <row r="53" spans="2:9" x14ac:dyDescent="0.2">
      <c r="D53" s="284"/>
      <c r="E53" s="344" t="s">
        <v>232</v>
      </c>
      <c r="F53" s="345"/>
      <c r="G53" s="345"/>
      <c r="H53" s="346"/>
    </row>
    <row r="54" spans="2:9" ht="15" x14ac:dyDescent="0.2">
      <c r="C54" s="11"/>
      <c r="D54" s="167"/>
      <c r="E54" s="286" t="s">
        <v>47</v>
      </c>
      <c r="F54" s="286" t="s">
        <v>48</v>
      </c>
      <c r="G54" s="287" t="s">
        <v>49</v>
      </c>
      <c r="H54" s="288" t="s">
        <v>34</v>
      </c>
    </row>
    <row r="55" spans="2:9" x14ac:dyDescent="0.2">
      <c r="B55" s="367" t="s">
        <v>233</v>
      </c>
      <c r="C55" s="368" t="s">
        <v>222</v>
      </c>
      <c r="D55" s="368"/>
      <c r="E55" s="294">
        <v>322</v>
      </c>
      <c r="F55" s="292">
        <v>315</v>
      </c>
      <c r="G55" s="294">
        <v>277</v>
      </c>
      <c r="H55" s="295">
        <v>914</v>
      </c>
    </row>
    <row r="56" spans="2:9" x14ac:dyDescent="0.2">
      <c r="B56" s="367"/>
      <c r="C56" s="368" t="s">
        <v>223</v>
      </c>
      <c r="D56" s="368"/>
      <c r="E56" s="294">
        <v>1</v>
      </c>
      <c r="F56" s="292">
        <v>1</v>
      </c>
      <c r="G56" s="294">
        <v>0</v>
      </c>
      <c r="H56" s="295">
        <v>2</v>
      </c>
    </row>
    <row r="57" spans="2:9" x14ac:dyDescent="0.2">
      <c r="B57" s="367"/>
      <c r="C57" s="368" t="s">
        <v>224</v>
      </c>
      <c r="D57" s="368"/>
      <c r="E57" s="294">
        <v>3</v>
      </c>
      <c r="F57" s="292">
        <v>2</v>
      </c>
      <c r="G57" s="292">
        <v>4</v>
      </c>
      <c r="H57" s="295">
        <v>9</v>
      </c>
    </row>
    <row r="58" spans="2:9" x14ac:dyDescent="0.2">
      <c r="B58" s="367"/>
      <c r="C58" s="368" t="s">
        <v>225</v>
      </c>
      <c r="D58" s="368"/>
      <c r="E58" s="294">
        <v>17</v>
      </c>
      <c r="F58" s="292">
        <v>11</v>
      </c>
      <c r="G58" s="292">
        <v>20</v>
      </c>
      <c r="H58" s="295">
        <v>48</v>
      </c>
    </row>
    <row r="59" spans="2:9" x14ac:dyDescent="0.2">
      <c r="B59" s="367"/>
      <c r="C59" s="368" t="s">
        <v>226</v>
      </c>
      <c r="D59" s="368"/>
      <c r="E59" s="294">
        <v>8</v>
      </c>
      <c r="F59" s="292">
        <v>107</v>
      </c>
      <c r="G59" s="292">
        <v>146</v>
      </c>
      <c r="H59" s="295">
        <v>261</v>
      </c>
    </row>
    <row r="60" spans="2:9" x14ac:dyDescent="0.2">
      <c r="B60" s="367"/>
      <c r="C60" s="368" t="s">
        <v>227</v>
      </c>
      <c r="D60" s="368"/>
      <c r="E60" s="294">
        <v>18</v>
      </c>
      <c r="F60" s="292">
        <v>23</v>
      </c>
      <c r="G60" s="292">
        <v>19</v>
      </c>
      <c r="H60" s="295">
        <v>60</v>
      </c>
    </row>
    <row r="61" spans="2:9" x14ac:dyDescent="0.2">
      <c r="B61" s="367"/>
      <c r="C61" s="369" t="s">
        <v>228</v>
      </c>
      <c r="D61" s="369"/>
      <c r="E61" s="297">
        <v>369</v>
      </c>
      <c r="F61" s="298">
        <v>459</v>
      </c>
      <c r="G61" s="298">
        <v>466</v>
      </c>
      <c r="H61" s="295">
        <v>1294</v>
      </c>
    </row>
    <row r="62" spans="2:9" x14ac:dyDescent="0.2">
      <c r="B62" s="367"/>
      <c r="C62" s="369" t="s">
        <v>229</v>
      </c>
      <c r="D62" s="369"/>
      <c r="E62" s="297">
        <v>602</v>
      </c>
      <c r="F62" s="298">
        <v>602</v>
      </c>
      <c r="G62" s="298">
        <v>547</v>
      </c>
      <c r="H62" s="295">
        <v>1751</v>
      </c>
    </row>
    <row r="63" spans="2:9" x14ac:dyDescent="0.2">
      <c r="B63" s="285"/>
      <c r="C63" s="291"/>
      <c r="D63" s="291"/>
      <c r="E63" s="135"/>
      <c r="F63" s="45"/>
      <c r="G63" s="45"/>
      <c r="H63" s="45"/>
    </row>
    <row r="64" spans="2:9" ht="26.25" customHeight="1" x14ac:dyDescent="0.2">
      <c r="B64" s="365" t="s">
        <v>230</v>
      </c>
      <c r="C64" s="365"/>
      <c r="D64" s="365"/>
      <c r="E64" s="365"/>
      <c r="F64" s="365"/>
      <c r="G64" s="365"/>
      <c r="H64" s="365"/>
    </row>
  </sheetData>
  <customSheetViews>
    <customSheetView guid="{4BF6A69F-C29D-460A-9E84-5045F8F80EEB}" showGridLines="0" printArea="1">
      <selection activeCell="J2" sqref="J2"/>
      <pageMargins left="0.19685039370078741" right="0.15748031496062992" top="0.19685039370078741" bottom="0.19685039370078741" header="0.31496062992125984" footer="0.31496062992125984"/>
      <pageSetup paperSize="9" orientation="portrait"/>
    </customSheetView>
  </customSheetViews>
  <mergeCells count="36">
    <mergeCell ref="B64:H64"/>
    <mergeCell ref="B51:I51"/>
    <mergeCell ref="E53:H53"/>
    <mergeCell ref="B55:B62"/>
    <mergeCell ref="C55:D55"/>
    <mergeCell ref="C56:D56"/>
    <mergeCell ref="C57:D57"/>
    <mergeCell ref="C58:D58"/>
    <mergeCell ref="C59:D59"/>
    <mergeCell ref="C60:D60"/>
    <mergeCell ref="C61:D61"/>
    <mergeCell ref="C62:D62"/>
    <mergeCell ref="D48:E48"/>
    <mergeCell ref="F48:G48"/>
    <mergeCell ref="B38:G38"/>
    <mergeCell ref="B45:G45"/>
    <mergeCell ref="D47:E47"/>
    <mergeCell ref="F47:G47"/>
    <mergeCell ref="B41:D41"/>
    <mergeCell ref="B42:D42"/>
    <mergeCell ref="B19:B20"/>
    <mergeCell ref="A1:I1"/>
    <mergeCell ref="B3:G3"/>
    <mergeCell ref="C5:C6"/>
    <mergeCell ref="B34:C36"/>
    <mergeCell ref="B5:B16"/>
    <mergeCell ref="D5:D6"/>
    <mergeCell ref="E5:H5"/>
    <mergeCell ref="C7:C9"/>
    <mergeCell ref="B31:C33"/>
    <mergeCell ref="B22:G22"/>
    <mergeCell ref="B25:C27"/>
    <mergeCell ref="B28:C30"/>
    <mergeCell ref="C10:C12"/>
    <mergeCell ref="C13:C15"/>
    <mergeCell ref="C16:D16"/>
  </mergeCells>
  <phoneticPr fontId="11" type="noConversion"/>
  <pageMargins left="0.19685039370078741" right="0.15748031496062992" top="0.19685039370078741" bottom="0.19685039370078741" header="0.31496062992125984" footer="0.31496062992125984"/>
  <pageSetup paperSize="9" orientation="portrait" r:id="rId1"/>
  <ignoredErrors>
    <ignoredError sqref="G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21</vt:i4>
      </vt:variant>
    </vt:vector>
  </HeadingPairs>
  <TitlesOfParts>
    <vt:vector size="52" baseType="lpstr">
      <vt:lpstr>Sommaire</vt:lpstr>
      <vt:lpstr>Descriptif des formations</vt:lpstr>
      <vt:lpstr>Base</vt:lpstr>
      <vt:lpstr>Amb</vt:lpstr>
      <vt:lpstr>AidS</vt:lpstr>
      <vt:lpstr>AuxPuer</vt:lpstr>
      <vt:lpstr>TecLM</vt:lpstr>
      <vt:lpstr>PrepPH</vt:lpstr>
      <vt:lpstr>PsyMot</vt:lpstr>
      <vt:lpstr>ManERM</vt:lpstr>
      <vt:lpstr>PedP</vt:lpstr>
      <vt:lpstr>Ergo</vt:lpstr>
      <vt:lpstr>IDE</vt:lpstr>
      <vt:lpstr>MassK</vt:lpstr>
      <vt:lpstr>SagF</vt:lpstr>
      <vt:lpstr>Spe</vt:lpstr>
      <vt:lpstr>Puer</vt:lpstr>
      <vt:lpstr>InfAnes</vt:lpstr>
      <vt:lpstr>InfBloc</vt:lpstr>
      <vt:lpstr>CadreS</vt:lpstr>
      <vt:lpstr>VAEdeas</vt:lpstr>
      <vt:lpstr>VAEdeap</vt:lpstr>
      <vt:lpstr>VAEdpph</vt:lpstr>
      <vt:lpstr>VAEdeergo</vt:lpstr>
      <vt:lpstr>VAEibod</vt:lpstr>
      <vt:lpstr>nbCentres</vt:lpstr>
      <vt:lpstr>Inscrits1ere</vt:lpstr>
      <vt:lpstr>InscritsTot</vt:lpstr>
      <vt:lpstr>PlacesFin</vt:lpstr>
      <vt:lpstr>Diplomés</vt:lpstr>
      <vt:lpstr>propFemme</vt:lpstr>
      <vt:lpstr>AidS!Zone_d_impression</vt:lpstr>
      <vt:lpstr>Amb!Zone_d_impression</vt:lpstr>
      <vt:lpstr>AuxPuer!Zone_d_impression</vt:lpstr>
      <vt:lpstr>Base!Zone_d_impression</vt:lpstr>
      <vt:lpstr>CadreS!Zone_d_impression</vt:lpstr>
      <vt:lpstr>'Descriptif des formations'!Zone_d_impression</vt:lpstr>
      <vt:lpstr>Ergo!Zone_d_impression</vt:lpstr>
      <vt:lpstr>IDE!Zone_d_impression</vt:lpstr>
      <vt:lpstr>InfBloc!Zone_d_impression</vt:lpstr>
      <vt:lpstr>Inscrits1ere!Zone_d_impression</vt:lpstr>
      <vt:lpstr>ManERM!Zone_d_impression</vt:lpstr>
      <vt:lpstr>MassK!Zone_d_impression</vt:lpstr>
      <vt:lpstr>nbCentres!Zone_d_impression</vt:lpstr>
      <vt:lpstr>PedP!Zone_d_impression</vt:lpstr>
      <vt:lpstr>PrepPH!Zone_d_impression</vt:lpstr>
      <vt:lpstr>PsyMot!Zone_d_impression</vt:lpstr>
      <vt:lpstr>Puer!Zone_d_impression</vt:lpstr>
      <vt:lpstr>SagF!Zone_d_impression</vt:lpstr>
      <vt:lpstr>Sommaire!Zone_d_impression</vt:lpstr>
      <vt:lpstr>Spe!Zone_d_impression</vt:lpstr>
      <vt:lpstr>TecLM!Zone_d_impression</vt:lpstr>
    </vt:vector>
  </TitlesOfParts>
  <Company>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Marion (DREES/OSAM/BPS)</dc:creator>
  <cp:lastModifiedBy>VINCE, Mathilde (DREES/OSAM/BPS)</cp:lastModifiedBy>
  <cp:lastPrinted>2020-02-07T14:47:32Z</cp:lastPrinted>
  <dcterms:created xsi:type="dcterms:W3CDTF">2007-01-15T13:54:20Z</dcterms:created>
  <dcterms:modified xsi:type="dcterms:W3CDTF">2024-11-26T14:31:58Z</dcterms:modified>
</cp:coreProperties>
</file>